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rijat Pandey\Downloads\"/>
    </mc:Choice>
  </mc:AlternateContent>
  <xr:revisionPtr revIDLastSave="0" documentId="13_ncr:1_{47912104-0D5E-4E91-824E-CED390F11984}" xr6:coauthVersionLast="47" xr6:coauthVersionMax="47" xr10:uidLastSave="{00000000-0000-0000-0000-000000000000}"/>
  <bookViews>
    <workbookView xWindow="-120" yWindow="-120" windowWidth="20730" windowHeight="11040" xr2:uid="{DD7FD7AA-90F3-4904-8775-26FE1BFF9A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G31" i="1"/>
  <c r="D31" i="1"/>
  <c r="F23" i="1"/>
  <c r="K21" i="1"/>
  <c r="H21" i="1"/>
  <c r="H20" i="1"/>
  <c r="H19" i="1"/>
  <c r="K18" i="1"/>
  <c r="K22" i="1" s="1"/>
  <c r="H17" i="1"/>
  <c r="G24" i="1" s="1"/>
  <c r="G17" i="1"/>
  <c r="F17" i="1"/>
  <c r="E17" i="1"/>
  <c r="E23" i="1" s="1"/>
  <c r="D17" i="1"/>
  <c r="D23" i="1" s="1"/>
  <c r="C17" i="1"/>
  <c r="C23" i="1" s="1"/>
  <c r="K16" i="1"/>
  <c r="H16" i="1"/>
  <c r="H14" i="1"/>
  <c r="N13" i="1"/>
  <c r="L12" i="1"/>
  <c r="L11" i="1"/>
  <c r="D11" i="1"/>
  <c r="C11" i="1"/>
  <c r="N10" i="1"/>
  <c r="M10" i="1"/>
  <c r="L10" i="1"/>
  <c r="K10" i="1"/>
  <c r="G10" i="1"/>
  <c r="H9" i="1" s="1"/>
  <c r="E10" i="1"/>
  <c r="C10" i="1"/>
  <c r="D8" i="1" s="1"/>
  <c r="I9" i="1"/>
  <c r="D9" i="1"/>
  <c r="F9" i="1" s="1"/>
  <c r="I8" i="1"/>
  <c r="I11" i="1" s="1"/>
  <c r="I7" i="1"/>
  <c r="D7" i="1"/>
  <c r="F7" i="1" s="1"/>
  <c r="I6" i="1"/>
  <c r="D6" i="1"/>
  <c r="F6" i="1" s="1"/>
  <c r="D5" i="1"/>
  <c r="F5" i="1" s="1"/>
  <c r="H23" i="1" l="1"/>
  <c r="N12" i="1"/>
  <c r="F8" i="1"/>
  <c r="K15" i="1" s="1"/>
  <c r="G12" i="1"/>
  <c r="J9" i="1"/>
  <c r="F10" i="1"/>
  <c r="H8" i="1"/>
  <c r="G23" i="1"/>
  <c r="C24" i="1"/>
  <c r="H24" i="1" s="1"/>
  <c r="E24" i="1"/>
  <c r="F24" i="1"/>
  <c r="H7" i="1"/>
  <c r="J7" i="1" s="1"/>
  <c r="H5" i="1"/>
  <c r="J5" i="1" s="1"/>
  <c r="H6" i="1"/>
  <c r="J6" i="1" s="1"/>
  <c r="D24" i="1"/>
  <c r="I5" i="1"/>
  <c r="J10" i="1" l="1"/>
  <c r="K20" i="1"/>
  <c r="K17" i="1"/>
  <c r="G11" i="1"/>
  <c r="J8" i="1"/>
</calcChain>
</file>

<file path=xl/sharedStrings.xml><?xml version="1.0" encoding="utf-8"?>
<sst xmlns="http://schemas.openxmlformats.org/spreadsheetml/2006/main" count="83" uniqueCount="68">
  <si>
    <t>Phase</t>
  </si>
  <si>
    <t>Tower</t>
  </si>
  <si>
    <t>FAR 
(Tower)</t>
  </si>
  <si>
    <t>FAR 
(EWS)</t>
  </si>
  <si>
    <t>FAR Area for 
Indiviual EWS unit</t>
  </si>
  <si>
    <t>Total FAR</t>
  </si>
  <si>
    <t>BUA 
(Tower)</t>
  </si>
  <si>
    <t>BUA 
(Basement)</t>
  </si>
  <si>
    <t>BUA 
(EWS)</t>
  </si>
  <si>
    <t>Total BUA</t>
  </si>
  <si>
    <t>No. of Units
(Apartment)</t>
  </si>
  <si>
    <t>No. of Units
(EWS)
* See the Note below</t>
  </si>
  <si>
    <t>Carpet Area</t>
  </si>
  <si>
    <t>Super Area</t>
  </si>
  <si>
    <t>sq. mt.</t>
  </si>
  <si>
    <t>No.</t>
  </si>
  <si>
    <t>Sq. ft.</t>
  </si>
  <si>
    <t>Phase-06</t>
  </si>
  <si>
    <t>Tower 4.1</t>
  </si>
  <si>
    <t>Phase-08</t>
  </si>
  <si>
    <t>Tower 4.2</t>
  </si>
  <si>
    <t>-</t>
  </si>
  <si>
    <t>Tower 4.3</t>
  </si>
  <si>
    <t>Phase-05</t>
  </si>
  <si>
    <t>Tower 7.1</t>
  </si>
  <si>
    <t>Tower 7.2</t>
  </si>
  <si>
    <t>Total</t>
  </si>
  <si>
    <t>Heads</t>
  </si>
  <si>
    <t>Phase 5</t>
  </si>
  <si>
    <t>Phase 6</t>
  </si>
  <si>
    <t>Phase 8</t>
  </si>
  <si>
    <t>Phase Area (acre)</t>
  </si>
  <si>
    <t>FAR (incl EWS)</t>
  </si>
  <si>
    <t>No' of Towers</t>
  </si>
  <si>
    <t>FAR</t>
  </si>
  <si>
    <t>sqm</t>
  </si>
  <si>
    <t>No' of Basement (No's)</t>
  </si>
  <si>
    <t>No. of Units</t>
  </si>
  <si>
    <t>Fee</t>
  </si>
  <si>
    <t>Floor to Floor Height (mm)</t>
  </si>
  <si>
    <t>No' of car park (No's)</t>
  </si>
  <si>
    <t xml:space="preserve">@10 INR </t>
  </si>
  <si>
    <t>Covered</t>
  </si>
  <si>
    <t>Open</t>
  </si>
  <si>
    <t>Bifurcation</t>
  </si>
  <si>
    <t>Total Fee</t>
  </si>
  <si>
    <t>INR</t>
  </si>
  <si>
    <t>Specifications</t>
  </si>
  <si>
    <t>Same as Phase 3 (Tower 3.1, 3.2 &amp; 3.3)</t>
  </si>
  <si>
    <t>EXPLAINATION FOR NO. OF EWS UNITS ALLOCATED TO INDIVIDUAL PHASES VS EWS UNITS AS/SANCTION</t>
  </si>
  <si>
    <t>*NOTE</t>
  </si>
  <si>
    <t>Phases</t>
  </si>
  <si>
    <t>Towers</t>
  </si>
  <si>
    <t># units</t>
  </si>
  <si>
    <t>EWS units during combined sanction of ph-5, 6 &amp; 8</t>
  </si>
  <si>
    <t># EWS Insdividually calculates phase wise</t>
  </si>
  <si>
    <t>Considered for RERA to match with sanction for total Ews units</t>
  </si>
  <si>
    <t>Phase-5</t>
  </si>
  <si>
    <t>7.1 &amp; 7.2</t>
  </si>
  <si>
    <t>838 * 15/100 = 147.88 
~148 units</t>
  </si>
  <si>
    <t>Phase-6</t>
  </si>
  <si>
    <t>Phase-8</t>
  </si>
  <si>
    <t>4.2 &amp; 4.3</t>
  </si>
  <si>
    <t>RERA FEE</t>
  </si>
  <si>
    <t>@10 INR / 1 FSI for 3.5</t>
  </si>
  <si>
    <t>A. Reg Fee</t>
  </si>
  <si>
    <t>B. Processing Fee</t>
  </si>
  <si>
    <t>Total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</si>
</sst>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_ * #,##0.00_ ;_ * \-#,##0.00_ ;_ * &quot;-&quot;_ ;_ @_ "/>
    <numFmt numFmtId="167" formatCode="_ &quot;₹&quot;\ * #,##0_ ;_ &quot;₹&quot;\ * \-#,##0_ ;_ &quot;₹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enorite"/>
    </font>
    <font>
      <sz val="11"/>
      <color theme="1"/>
      <name val="Tenorite"/>
    </font>
    <font>
      <i/>
      <sz val="11"/>
      <color theme="1"/>
      <name val="Tenorite"/>
    </font>
    <font>
      <b/>
      <i/>
      <sz val="11"/>
      <color theme="1"/>
      <name val="Tenorite"/>
    </font>
    <font>
      <b/>
      <i/>
      <sz val="11"/>
      <color rgb="FFFF0000"/>
      <name val="Tenorite"/>
    </font>
    <font>
      <b/>
      <sz val="11"/>
      <color rgb="FFFF0000"/>
      <name val="Tenorite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164" fontId="0" fillId="4" borderId="15" xfId="1" applyNumberFormat="1" applyFont="1" applyFill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165" fontId="0" fillId="4" borderId="14" xfId="1" applyNumberFormat="1" applyFont="1" applyFill="1" applyBorder="1" applyAlignment="1">
      <alignment vertical="center"/>
    </xf>
    <xf numFmtId="43" fontId="2" fillId="5" borderId="17" xfId="1" applyFont="1" applyFill="1" applyBorder="1"/>
    <xf numFmtId="43" fontId="2" fillId="0" borderId="16" xfId="1" applyFont="1" applyFill="1" applyBorder="1"/>
    <xf numFmtId="165" fontId="0" fillId="0" borderId="0" xfId="0" applyNumberFormat="1" applyAlignment="1">
      <alignment horizontal="center"/>
    </xf>
    <xf numFmtId="43" fontId="0" fillId="0" borderId="0" xfId="1" applyFont="1"/>
    <xf numFmtId="0" fontId="0" fillId="0" borderId="18" xfId="0" applyBorder="1" applyAlignment="1">
      <alignment horizontal="center" vertical="center"/>
    </xf>
    <xf numFmtId="164" fontId="0" fillId="4" borderId="19" xfId="1" applyNumberFormat="1" applyFon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43" fontId="0" fillId="5" borderId="17" xfId="1" applyFont="1" applyFill="1" applyBorder="1"/>
    <xf numFmtId="43" fontId="0" fillId="0" borderId="16" xfId="1" applyFont="1" applyFill="1" applyBorder="1"/>
    <xf numFmtId="0" fontId="0" fillId="0" borderId="20" xfId="0" applyBorder="1" applyAlignment="1">
      <alignment horizontal="center" vertical="center"/>
    </xf>
    <xf numFmtId="166" fontId="2" fillId="5" borderId="17" xfId="1" applyNumberFormat="1" applyFont="1" applyFill="1" applyBorder="1"/>
    <xf numFmtId="164" fontId="0" fillId="4" borderId="21" xfId="1" applyNumberFormat="1" applyFont="1" applyFill="1" applyBorder="1" applyAlignment="1">
      <alignment horizontal="center" vertical="center"/>
    </xf>
    <xf numFmtId="43" fontId="2" fillId="5" borderId="16" xfId="1" applyFont="1" applyFill="1" applyBorder="1"/>
    <xf numFmtId="0" fontId="0" fillId="0" borderId="22" xfId="0" applyBorder="1"/>
    <xf numFmtId="0" fontId="2" fillId="2" borderId="23" xfId="0" applyFont="1" applyFill="1" applyBorder="1" applyAlignment="1">
      <alignment horizontal="center" vertical="center"/>
    </xf>
    <xf numFmtId="43" fontId="2" fillId="2" borderId="24" xfId="1" applyFont="1" applyFill="1" applyBorder="1" applyAlignment="1">
      <alignment horizontal="center" vertical="center"/>
    </xf>
    <xf numFmtId="43" fontId="2" fillId="2" borderId="25" xfId="1" applyFont="1" applyFill="1" applyBorder="1" applyAlignment="1">
      <alignment horizontal="center" vertical="center"/>
    </xf>
    <xf numFmtId="164" fontId="2" fillId="2" borderId="26" xfId="1" applyNumberFormat="1" applyFont="1" applyFill="1" applyBorder="1" applyAlignment="1">
      <alignment horizontal="center" vertical="center"/>
    </xf>
    <xf numFmtId="43" fontId="2" fillId="2" borderId="27" xfId="1" applyFont="1" applyFill="1" applyBorder="1" applyAlignment="1">
      <alignment horizontal="center" vertical="center"/>
    </xf>
    <xf numFmtId="43" fontId="2" fillId="2" borderId="23" xfId="1" applyFont="1" applyFill="1" applyBorder="1" applyAlignment="1">
      <alignment horizontal="center" vertical="center"/>
    </xf>
    <xf numFmtId="165" fontId="2" fillId="2" borderId="26" xfId="1" applyNumberFormat="1" applyFont="1" applyFill="1" applyBorder="1" applyAlignment="1">
      <alignment vertical="center"/>
    </xf>
    <xf numFmtId="165" fontId="2" fillId="4" borderId="28" xfId="1" applyNumberFormat="1" applyFont="1" applyFill="1" applyBorder="1" applyAlignment="1">
      <alignment vertical="center"/>
    </xf>
    <xf numFmtId="43" fontId="2" fillId="5" borderId="29" xfId="1" applyFont="1" applyFill="1" applyBorder="1" applyAlignment="1">
      <alignment vertical="center"/>
    </xf>
    <xf numFmtId="43" fontId="2" fillId="0" borderId="29" xfId="1" applyFont="1" applyFill="1" applyBorder="1" applyAlignment="1">
      <alignment vertical="center"/>
    </xf>
    <xf numFmtId="165" fontId="0" fillId="0" borderId="0" xfId="0" applyNumberFormat="1"/>
    <xf numFmtId="9" fontId="0" fillId="0" borderId="0" xfId="3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/>
    <xf numFmtId="0" fontId="3" fillId="6" borderId="30" xfId="4" applyFont="1" applyFill="1" applyBorder="1"/>
    <xf numFmtId="0" fontId="3" fillId="6" borderId="4" xfId="4" applyFont="1" applyFill="1" applyBorder="1" applyAlignment="1">
      <alignment horizontal="center" vertical="center"/>
    </xf>
    <xf numFmtId="0" fontId="3" fillId="6" borderId="2" xfId="4" applyFont="1" applyFill="1" applyBorder="1" applyAlignment="1">
      <alignment horizontal="center" vertical="center"/>
    </xf>
    <xf numFmtId="0" fontId="3" fillId="6" borderId="3" xfId="4" applyFont="1" applyFill="1" applyBorder="1" applyAlignment="1">
      <alignment horizontal="center" vertical="center"/>
    </xf>
    <xf numFmtId="44" fontId="3" fillId="6" borderId="4" xfId="2" applyFont="1" applyFill="1" applyBorder="1" applyAlignment="1">
      <alignment horizontal="center" vertical="center"/>
    </xf>
    <xf numFmtId="44" fontId="3" fillId="6" borderId="2" xfId="2" applyFont="1" applyFill="1" applyBorder="1" applyAlignment="1">
      <alignment horizontal="center" vertical="center"/>
    </xf>
    <xf numFmtId="0" fontId="3" fillId="7" borderId="31" xfId="4" applyFont="1" applyFill="1" applyBorder="1" applyAlignment="1">
      <alignment horizontal="center"/>
    </xf>
    <xf numFmtId="0" fontId="3" fillId="6" borderId="32" xfId="4" applyFont="1" applyFill="1" applyBorder="1"/>
    <xf numFmtId="0" fontId="3" fillId="6" borderId="11" xfId="4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3" fillId="6" borderId="10" xfId="4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3" fillId="7" borderId="33" xfId="4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6" xfId="0" applyBorder="1"/>
    <xf numFmtId="0" fontId="4" fillId="0" borderId="32" xfId="4" applyFont="1" applyBorder="1" applyAlignment="1">
      <alignment vertical="center"/>
    </xf>
    <xf numFmtId="0" fontId="4" fillId="0" borderId="10" xfId="4" applyFont="1" applyBorder="1" applyAlignment="1">
      <alignment horizontal="center"/>
    </xf>
    <xf numFmtId="0" fontId="4" fillId="7" borderId="33" xfId="4" applyFont="1" applyFill="1" applyBorder="1" applyAlignment="1">
      <alignment horizontal="center"/>
    </xf>
    <xf numFmtId="0" fontId="0" fillId="0" borderId="37" xfId="0" applyBorder="1" applyAlignment="1">
      <alignment horizontal="left" vertical="center"/>
    </xf>
    <xf numFmtId="0" fontId="0" fillId="0" borderId="19" xfId="0" applyBorder="1"/>
    <xf numFmtId="0" fontId="0" fillId="0" borderId="37" xfId="0" applyBorder="1"/>
    <xf numFmtId="0" fontId="0" fillId="0" borderId="19" xfId="0" quotePrefix="1" applyBorder="1"/>
    <xf numFmtId="0" fontId="2" fillId="0" borderId="37" xfId="0" applyFont="1" applyBorder="1"/>
    <xf numFmtId="43" fontId="2" fillId="0" borderId="0" xfId="0" applyNumberFormat="1" applyFont="1"/>
    <xf numFmtId="167" fontId="0" fillId="0" borderId="0" xfId="2" applyNumberFormat="1" applyFont="1" applyBorder="1"/>
    <xf numFmtId="0" fontId="4" fillId="0" borderId="11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5" fillId="0" borderId="32" xfId="4" applyFont="1" applyBorder="1" applyAlignment="1">
      <alignment horizontal="left" vertical="center" indent="2"/>
    </xf>
    <xf numFmtId="0" fontId="6" fillId="0" borderId="38" xfId="4" applyFont="1" applyBorder="1" applyAlignment="1">
      <alignment vertical="center"/>
    </xf>
    <xf numFmtId="0" fontId="4" fillId="0" borderId="39" xfId="4" applyFont="1" applyBorder="1" applyAlignment="1">
      <alignment horizontal="center"/>
    </xf>
    <xf numFmtId="0" fontId="4" fillId="7" borderId="40" xfId="4" applyFont="1" applyFill="1" applyBorder="1" applyAlignment="1">
      <alignment horizontal="center"/>
    </xf>
    <xf numFmtId="0" fontId="7" fillId="0" borderId="32" xfId="4" applyFont="1" applyBorder="1" applyAlignment="1">
      <alignment horizontal="left" vertical="center" indent="2"/>
    </xf>
    <xf numFmtId="1" fontId="8" fillId="0" borderId="39" xfId="4" applyNumberFormat="1" applyFont="1" applyBorder="1" applyAlignment="1">
      <alignment horizontal="center"/>
    </xf>
    <xf numFmtId="0" fontId="8" fillId="7" borderId="33" xfId="4" applyFont="1" applyFill="1" applyBorder="1" applyAlignment="1">
      <alignment horizontal="center"/>
    </xf>
    <xf numFmtId="0" fontId="3" fillId="8" borderId="41" xfId="4" applyFont="1" applyFill="1" applyBorder="1" applyAlignment="1">
      <alignment vertical="center"/>
    </xf>
    <xf numFmtId="0" fontId="3" fillId="8" borderId="25" xfId="4" applyFont="1" applyFill="1" applyBorder="1" applyAlignment="1">
      <alignment horizontal="center"/>
    </xf>
    <xf numFmtId="0" fontId="3" fillId="8" borderId="26" xfId="4" applyFont="1" applyFill="1" applyBorder="1" applyAlignment="1">
      <alignment horizontal="center"/>
    </xf>
    <xf numFmtId="0" fontId="3" fillId="8" borderId="23" xfId="4" applyFont="1" applyFill="1" applyBorder="1" applyAlignment="1">
      <alignment horizontal="center"/>
    </xf>
    <xf numFmtId="0" fontId="4" fillId="7" borderId="42" xfId="4" applyFont="1" applyFill="1" applyBorder="1" applyAlignment="1">
      <alignment horizontal="center"/>
    </xf>
    <xf numFmtId="0" fontId="8" fillId="8" borderId="43" xfId="4" applyFont="1" applyFill="1" applyBorder="1" applyAlignment="1">
      <alignment horizontal="center" vertical="center"/>
    </xf>
    <xf numFmtId="0" fontId="8" fillId="8" borderId="44" xfId="4" applyFont="1" applyFill="1" applyBorder="1" applyAlignment="1">
      <alignment horizontal="center" vertical="center"/>
    </xf>
    <xf numFmtId="0" fontId="0" fillId="3" borderId="0" xfId="0" applyFill="1"/>
    <xf numFmtId="0" fontId="0" fillId="0" borderId="45" xfId="0" applyBorder="1"/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/>
    <xf numFmtId="43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0" fillId="0" borderId="51" xfId="0" applyBorder="1"/>
    <xf numFmtId="0" fontId="0" fillId="0" borderId="52" xfId="0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1" fontId="0" fillId="3" borderId="52" xfId="0" applyNumberFormat="1" applyFill="1" applyBorder="1" applyAlignment="1">
      <alignment horizontal="center" vertical="center"/>
    </xf>
    <xf numFmtId="0" fontId="0" fillId="0" borderId="55" xfId="0" applyBorder="1"/>
    <xf numFmtId="43" fontId="0" fillId="0" borderId="0" xfId="0" applyNumberFormat="1" applyAlignment="1">
      <alignment horizontal="center" vertical="center"/>
    </xf>
    <xf numFmtId="0" fontId="9" fillId="9" borderId="0" xfId="0" applyFont="1" applyFill="1"/>
    <xf numFmtId="0" fontId="0" fillId="9" borderId="0" xfId="0" applyFill="1"/>
    <xf numFmtId="0" fontId="9" fillId="9" borderId="43" xfId="0" applyFont="1" applyFill="1" applyBorder="1"/>
    <xf numFmtId="167" fontId="9" fillId="9" borderId="44" xfId="0" applyNumberFormat="1" applyFont="1" applyFill="1" applyBorder="1"/>
    <xf numFmtId="0" fontId="9" fillId="9" borderId="56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7" xfId="4" xr:uid="{C549A3CE-C0D9-4697-A1BB-BBDAA25A7A3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ADF3-394B-49FB-8CE5-129305A6CA70}">
  <dimension ref="A2:P35"/>
  <sheetViews>
    <sheetView tabSelected="1" topLeftCell="A4" zoomScale="90" zoomScaleNormal="90" workbookViewId="0">
      <selection activeCell="I15" sqref="I15"/>
    </sheetView>
  </sheetViews>
  <sheetFormatPr defaultRowHeight="15" x14ac:dyDescent="0.25"/>
  <cols>
    <col min="2" max="2" width="26.5703125" bestFit="1" customWidth="1"/>
    <col min="3" max="6" width="12.140625" style="1" customWidth="1"/>
    <col min="7" max="9" width="14.140625" style="1" customWidth="1"/>
    <col min="10" max="10" width="15.85546875" style="1" customWidth="1"/>
    <col min="11" max="11" width="16" bestFit="1" customWidth="1"/>
    <col min="12" max="12" width="19.42578125" bestFit="1" customWidth="1"/>
    <col min="13" max="13" width="12.5703125" customWidth="1"/>
    <col min="14" max="14" width="13.28515625" bestFit="1" customWidth="1"/>
  </cols>
  <sheetData>
    <row r="2" spans="1:16" ht="15.75" thickBot="1" x14ac:dyDescent="0.3"/>
    <row r="3" spans="1:16" ht="43.15" customHeight="1" x14ac:dyDescent="0.25">
      <c r="A3" s="2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6" t="s">
        <v>5</v>
      </c>
      <c r="G3" s="7" t="s">
        <v>6</v>
      </c>
      <c r="H3" s="4" t="s">
        <v>7</v>
      </c>
      <c r="I3" s="5" t="s">
        <v>8</v>
      </c>
      <c r="J3" s="6" t="s">
        <v>9</v>
      </c>
      <c r="K3" s="8" t="s">
        <v>10</v>
      </c>
      <c r="L3" s="9" t="s">
        <v>11</v>
      </c>
      <c r="M3" s="10" t="s">
        <v>12</v>
      </c>
      <c r="N3" s="10" t="s">
        <v>13</v>
      </c>
    </row>
    <row r="4" spans="1:16" x14ac:dyDescent="0.25">
      <c r="A4" s="11"/>
      <c r="B4" s="12"/>
      <c r="C4" s="13" t="s">
        <v>14</v>
      </c>
      <c r="D4" s="14" t="s">
        <v>14</v>
      </c>
      <c r="E4" s="14" t="s">
        <v>14</v>
      </c>
      <c r="F4" s="15" t="s">
        <v>14</v>
      </c>
      <c r="G4" s="16" t="s">
        <v>14</v>
      </c>
      <c r="H4" s="13" t="s">
        <v>14</v>
      </c>
      <c r="I4" s="14" t="s">
        <v>14</v>
      </c>
      <c r="J4" s="15" t="s">
        <v>14</v>
      </c>
      <c r="K4" s="17" t="s">
        <v>15</v>
      </c>
      <c r="L4" s="18" t="s">
        <v>15</v>
      </c>
      <c r="M4" s="19" t="s">
        <v>16</v>
      </c>
      <c r="N4" s="20" t="s">
        <v>16</v>
      </c>
    </row>
    <row r="5" spans="1:16" x14ac:dyDescent="0.25">
      <c r="A5" s="21" t="s">
        <v>17</v>
      </c>
      <c r="B5" s="22" t="s">
        <v>18</v>
      </c>
      <c r="C5" s="23">
        <v>44332.85</v>
      </c>
      <c r="D5" s="24">
        <f>(C5/$C$10)*$D$10</f>
        <v>896.82118771795751</v>
      </c>
      <c r="E5" s="25">
        <v>20.004999999999999</v>
      </c>
      <c r="F5" s="26">
        <f>C5+D5</f>
        <v>45229.671187717955</v>
      </c>
      <c r="G5" s="27">
        <v>58943.3</v>
      </c>
      <c r="H5" s="24">
        <f>(G5/$G$10)*$H$10</f>
        <v>17031.458901244816</v>
      </c>
      <c r="I5" s="24">
        <f>(C5/$C$10)*$I$10</f>
        <v>1176.017489758043</v>
      </c>
      <c r="J5" s="26">
        <f>G5+H5+I5</f>
        <v>77150.776391002859</v>
      </c>
      <c r="K5" s="28">
        <v>244</v>
      </c>
      <c r="L5" s="29">
        <v>43</v>
      </c>
      <c r="M5" s="30">
        <v>378592.97864039982</v>
      </c>
      <c r="N5" s="31">
        <v>695519.61231775465</v>
      </c>
      <c r="O5" s="32"/>
      <c r="P5" s="33"/>
    </row>
    <row r="6" spans="1:16" x14ac:dyDescent="0.25">
      <c r="A6" s="34" t="s">
        <v>19</v>
      </c>
      <c r="B6" s="22" t="s">
        <v>20</v>
      </c>
      <c r="C6" s="23">
        <v>38182.080000000002</v>
      </c>
      <c r="D6" s="24">
        <f>(C6/$C$10)*$D$10</f>
        <v>772.39560134622684</v>
      </c>
      <c r="E6" s="35"/>
      <c r="F6" s="26">
        <f>C6+D6</f>
        <v>38954.475601346232</v>
      </c>
      <c r="G6" s="27">
        <v>51222.32</v>
      </c>
      <c r="H6" s="24">
        <f t="shared" ref="H6:H9" si="0">(G6/$G$10)*$H$10</f>
        <v>14800.508928180308</v>
      </c>
      <c r="I6" s="24">
        <f>(C6/$C$10)*$I$10</f>
        <v>1012.8560170469704</v>
      </c>
      <c r="J6" s="26">
        <f t="shared" ref="J6:J9" si="1">G6+H6+I6</f>
        <v>67035.684945227273</v>
      </c>
      <c r="K6" s="28">
        <v>154</v>
      </c>
      <c r="L6" s="36">
        <v>52</v>
      </c>
      <c r="M6" s="37" t="s">
        <v>21</v>
      </c>
      <c r="N6" s="38" t="s">
        <v>21</v>
      </c>
      <c r="O6" s="32"/>
      <c r="P6" s="33"/>
    </row>
    <row r="7" spans="1:16" x14ac:dyDescent="0.25">
      <c r="A7" s="39"/>
      <c r="B7" s="22" t="s">
        <v>22</v>
      </c>
      <c r="C7" s="23">
        <v>34948.51</v>
      </c>
      <c r="D7" s="24">
        <f>(C7/$C$10)*$D$10</f>
        <v>706.98284110254394</v>
      </c>
      <c r="E7" s="35"/>
      <c r="F7" s="26">
        <f>C7+D7</f>
        <v>35655.492841102547</v>
      </c>
      <c r="G7" s="27">
        <v>45292.44</v>
      </c>
      <c r="H7" s="24">
        <f t="shared" si="0"/>
        <v>13087.090990784311</v>
      </c>
      <c r="I7" s="24">
        <f>(C7/$C$10)*$I$10</f>
        <v>927.07910727561762</v>
      </c>
      <c r="J7" s="26">
        <f t="shared" si="1"/>
        <v>59306.610098059929</v>
      </c>
      <c r="K7" s="28">
        <v>142</v>
      </c>
      <c r="L7" s="36"/>
      <c r="M7" s="37" t="s">
        <v>21</v>
      </c>
      <c r="N7" s="38" t="s">
        <v>21</v>
      </c>
      <c r="O7" s="32"/>
      <c r="P7" s="33"/>
    </row>
    <row r="8" spans="1:16" x14ac:dyDescent="0.25">
      <c r="A8" s="34" t="s">
        <v>23</v>
      </c>
      <c r="B8" s="22" t="s">
        <v>24</v>
      </c>
      <c r="C8" s="23">
        <v>34821.03</v>
      </c>
      <c r="D8" s="24">
        <f>(C8/$C$10)*$D$10</f>
        <v>704.40401377675096</v>
      </c>
      <c r="E8" s="35"/>
      <c r="F8" s="26">
        <f>C8+D8</f>
        <v>35525.43401377675</v>
      </c>
      <c r="G8" s="27">
        <v>44025.58</v>
      </c>
      <c r="H8" s="24">
        <f t="shared" si="0"/>
        <v>12721.036256427207</v>
      </c>
      <c r="I8" s="24">
        <f>(C8/$C$10)*$I$10</f>
        <v>923.69744537943097</v>
      </c>
      <c r="J8" s="26">
        <f t="shared" si="1"/>
        <v>57670.313701806641</v>
      </c>
      <c r="K8" s="28">
        <v>150</v>
      </c>
      <c r="L8" s="36">
        <v>53</v>
      </c>
      <c r="M8" s="40">
        <v>305053.73024220002</v>
      </c>
      <c r="N8" s="31">
        <v>558958.85751169687</v>
      </c>
      <c r="O8" s="32"/>
      <c r="P8" s="33"/>
    </row>
    <row r="9" spans="1:16" x14ac:dyDescent="0.25">
      <c r="A9" s="39"/>
      <c r="B9" s="22" t="s">
        <v>25</v>
      </c>
      <c r="C9" s="23">
        <v>26765.294000000002</v>
      </c>
      <c r="D9" s="24">
        <f>(C9/$C$10)*$D$10</f>
        <v>541.44235605652079</v>
      </c>
      <c r="E9" s="41"/>
      <c r="F9" s="26">
        <f>C9+D9</f>
        <v>27306.736356056521</v>
      </c>
      <c r="G9" s="27">
        <v>35158.074999999997</v>
      </c>
      <c r="H9" s="24">
        <f t="shared" si="0"/>
        <v>10158.801923363346</v>
      </c>
      <c r="I9" s="24">
        <f>(C9/$C$10)*$I$10</f>
        <v>710.00294053993855</v>
      </c>
      <c r="J9" s="26">
        <f t="shared" si="1"/>
        <v>46026.879863903283</v>
      </c>
      <c r="K9" s="28">
        <v>148</v>
      </c>
      <c r="L9" s="36"/>
      <c r="M9" s="42">
        <v>227754.32516369995</v>
      </c>
      <c r="N9" s="31">
        <v>415288.11687977519</v>
      </c>
      <c r="O9" s="32"/>
      <c r="P9" s="33"/>
    </row>
    <row r="10" spans="1:16" ht="15.75" thickBot="1" x14ac:dyDescent="0.3">
      <c r="A10" s="43"/>
      <c r="B10" s="44" t="s">
        <v>26</v>
      </c>
      <c r="C10" s="45">
        <f>SUM(C5:C9)</f>
        <v>179049.764</v>
      </c>
      <c r="D10" s="46">
        <v>3622.0459999999998</v>
      </c>
      <c r="E10" s="47">
        <f>E5</f>
        <v>20.004999999999999</v>
      </c>
      <c r="F10" s="48">
        <f>SUM(F5:F9)</f>
        <v>182671.81000000003</v>
      </c>
      <c r="G10" s="49">
        <f>SUM(G5:G9)</f>
        <v>234641.71500000003</v>
      </c>
      <c r="H10" s="45">
        <v>67798.896999999997</v>
      </c>
      <c r="I10" s="46">
        <v>4749.6530000000002</v>
      </c>
      <c r="J10" s="48">
        <f>SUM(J5:J9)</f>
        <v>307190.26500000001</v>
      </c>
      <c r="K10" s="50">
        <f>SUM(K5:K9)</f>
        <v>838</v>
      </c>
      <c r="L10" s="51">
        <f>L8+L6+L5</f>
        <v>148</v>
      </c>
      <c r="M10" s="52">
        <f>SUM(M5:M9)</f>
        <v>911401.03404629976</v>
      </c>
      <c r="N10" s="53">
        <f>SUM(N5:N9)</f>
        <v>1669766.5867092267</v>
      </c>
      <c r="O10" s="54"/>
      <c r="P10" s="33"/>
    </row>
    <row r="11" spans="1:16" x14ac:dyDescent="0.25">
      <c r="B11" s="1"/>
      <c r="C11" s="55">
        <f>D10/C10</f>
        <v>2.0229269891693349E-2</v>
      </c>
      <c r="D11" s="56">
        <f>C10+D10</f>
        <v>182671.81</v>
      </c>
      <c r="E11" s="56"/>
      <c r="F11" s="56"/>
      <c r="G11" s="56">
        <f>(G8+H8)*10.764</f>
        <v>610820.57738418248</v>
      </c>
      <c r="H11" s="56"/>
      <c r="I11" s="56">
        <f>(I8+I9)*10.764</f>
        <v>17585.150954036093</v>
      </c>
      <c r="J11" s="56"/>
      <c r="L11" s="54">
        <f>K5</f>
        <v>244</v>
      </c>
    </row>
    <row r="12" spans="1:16" ht="15.75" thickBot="1" x14ac:dyDescent="0.3">
      <c r="B12" s="1"/>
      <c r="C12" s="56"/>
      <c r="D12" s="56"/>
      <c r="E12" s="56"/>
      <c r="F12" s="56"/>
      <c r="G12" s="56">
        <f>(G9+H9)*10.764</f>
        <v>487790.86320308299</v>
      </c>
      <c r="H12" s="56"/>
      <c r="I12" s="56"/>
      <c r="J12" s="56"/>
      <c r="L12" s="57">
        <f>K10*(15/85)</f>
        <v>147.88235294117649</v>
      </c>
      <c r="N12">
        <f>(D8+D9)/L8</f>
        <v>23.506535279873049</v>
      </c>
    </row>
    <row r="13" spans="1:16" ht="19.5" thickBot="1" x14ac:dyDescent="0.35">
      <c r="B13" s="58" t="s">
        <v>27</v>
      </c>
      <c r="C13" s="59" t="s">
        <v>28</v>
      </c>
      <c r="D13" s="60"/>
      <c r="E13" s="61" t="s">
        <v>29</v>
      </c>
      <c r="F13" s="62" t="s">
        <v>30</v>
      </c>
      <c r="G13" s="63"/>
      <c r="H13" s="64" t="s">
        <v>26</v>
      </c>
      <c r="I13"/>
      <c r="J13" s="123" t="s">
        <v>63</v>
      </c>
      <c r="K13" s="124"/>
      <c r="L13" s="124"/>
      <c r="N13">
        <f>D10/L10</f>
        <v>24.473283783783781</v>
      </c>
    </row>
    <row r="14" spans="1:16" x14ac:dyDescent="0.25">
      <c r="B14" s="65" t="s">
        <v>31</v>
      </c>
      <c r="C14" s="66">
        <v>5.1742999999999997</v>
      </c>
      <c r="D14" s="67"/>
      <c r="E14" s="68">
        <v>1.3125</v>
      </c>
      <c r="F14" s="69">
        <v>2.29027</v>
      </c>
      <c r="G14" s="70"/>
      <c r="H14" s="71">
        <f>SUM(C14:G14)</f>
        <v>8.7770700000000001</v>
      </c>
      <c r="I14"/>
      <c r="J14" s="72"/>
      <c r="K14" s="73" t="s">
        <v>32</v>
      </c>
      <c r="L14" s="74"/>
      <c r="M14" s="57"/>
    </row>
    <row r="15" spans="1:16" x14ac:dyDescent="0.25">
      <c r="B15" s="75" t="s">
        <v>33</v>
      </c>
      <c r="C15" s="76">
        <v>7.1</v>
      </c>
      <c r="D15" s="76">
        <v>7.2</v>
      </c>
      <c r="E15" s="76">
        <v>4.0999999999999996</v>
      </c>
      <c r="F15" s="76">
        <v>4.2</v>
      </c>
      <c r="G15" s="76">
        <v>4.3</v>
      </c>
      <c r="H15" s="77">
        <v>5</v>
      </c>
      <c r="I15"/>
      <c r="J15" s="78" t="s">
        <v>34</v>
      </c>
      <c r="K15" s="57">
        <f>SUM(F8:F9)</f>
        <v>62832.170369833271</v>
      </c>
      <c r="L15" s="79" t="s">
        <v>35</v>
      </c>
    </row>
    <row r="16" spans="1:16" x14ac:dyDescent="0.25">
      <c r="B16" s="75" t="s">
        <v>36</v>
      </c>
      <c r="C16" s="76">
        <v>3</v>
      </c>
      <c r="D16" s="76">
        <v>3</v>
      </c>
      <c r="E16" s="76">
        <v>3</v>
      </c>
      <c r="F16" s="76">
        <v>3</v>
      </c>
      <c r="G16" s="76">
        <v>3</v>
      </c>
      <c r="H16" s="77">
        <f>AVERAGE(C16:G16)</f>
        <v>3</v>
      </c>
      <c r="I16"/>
      <c r="J16" s="80" t="s">
        <v>65</v>
      </c>
      <c r="K16">
        <f>3.5*10</f>
        <v>35</v>
      </c>
      <c r="L16" s="81" t="s">
        <v>64</v>
      </c>
    </row>
    <row r="17" spans="1:13" x14ac:dyDescent="0.25">
      <c r="B17" s="75" t="s">
        <v>37</v>
      </c>
      <c r="C17" s="76">
        <f>K8</f>
        <v>150</v>
      </c>
      <c r="D17" s="76">
        <f>K9</f>
        <v>148</v>
      </c>
      <c r="E17" s="76">
        <f>K5</f>
        <v>244</v>
      </c>
      <c r="F17" s="76">
        <f>K6</f>
        <v>154</v>
      </c>
      <c r="G17" s="76">
        <f>K7</f>
        <v>142</v>
      </c>
      <c r="H17" s="77">
        <f>SUM(C17:G17)</f>
        <v>838</v>
      </c>
      <c r="I17"/>
      <c r="J17" s="82" t="s">
        <v>38</v>
      </c>
      <c r="K17" s="83">
        <f>(K15*K16)</f>
        <v>2199125.9629441644</v>
      </c>
      <c r="L17" s="79"/>
    </row>
    <row r="18" spans="1:13" x14ac:dyDescent="0.25">
      <c r="B18" s="75" t="s">
        <v>39</v>
      </c>
      <c r="C18" s="76">
        <v>3300</v>
      </c>
      <c r="D18" s="76">
        <v>3300</v>
      </c>
      <c r="E18" s="76">
        <v>3150</v>
      </c>
      <c r="F18" s="76">
        <v>3450</v>
      </c>
      <c r="G18" s="76">
        <v>3450</v>
      </c>
      <c r="H18" s="77">
        <v>3330</v>
      </c>
      <c r="I18"/>
      <c r="J18" s="80"/>
      <c r="K18" s="84">
        <f>22*10^5</f>
        <v>2200000</v>
      </c>
      <c r="L18" s="79"/>
    </row>
    <row r="19" spans="1:13" ht="13.9" customHeight="1" x14ac:dyDescent="0.25">
      <c r="B19" s="75" t="s">
        <v>40</v>
      </c>
      <c r="C19" s="85">
        <v>1782</v>
      </c>
      <c r="D19" s="86"/>
      <c r="E19" s="86"/>
      <c r="F19" s="86"/>
      <c r="G19" s="87"/>
      <c r="H19" s="77">
        <f>SUM(C19:G19)</f>
        <v>1782</v>
      </c>
      <c r="I19"/>
      <c r="J19" s="80" t="s">
        <v>66</v>
      </c>
      <c r="K19">
        <v>10</v>
      </c>
      <c r="L19" s="81" t="s">
        <v>41</v>
      </c>
    </row>
    <row r="20" spans="1:13" ht="13.9" customHeight="1" x14ac:dyDescent="0.25">
      <c r="B20" s="88" t="s">
        <v>42</v>
      </c>
      <c r="C20" s="85">
        <v>1679</v>
      </c>
      <c r="D20" s="86"/>
      <c r="E20" s="86"/>
      <c r="F20" s="86"/>
      <c r="G20" s="87"/>
      <c r="H20" s="77">
        <f>SUM(C20:G20)</f>
        <v>1679</v>
      </c>
      <c r="I20"/>
      <c r="J20" s="82" t="s">
        <v>67</v>
      </c>
      <c r="K20" s="83">
        <f>K15*K19</f>
        <v>628321.70369833265</v>
      </c>
      <c r="L20" s="79"/>
    </row>
    <row r="21" spans="1:13" ht="15.75" thickBot="1" x14ac:dyDescent="0.3">
      <c r="B21" s="88" t="s">
        <v>43</v>
      </c>
      <c r="C21" s="85">
        <v>103</v>
      </c>
      <c r="D21" s="86"/>
      <c r="E21" s="86"/>
      <c r="F21" s="86"/>
      <c r="G21" s="87"/>
      <c r="H21" s="77">
        <f>SUM(C21:G21)</f>
        <v>103</v>
      </c>
      <c r="I21"/>
      <c r="J21" s="80"/>
      <c r="K21" s="57">
        <f>628350</f>
        <v>628350</v>
      </c>
      <c r="L21" s="79"/>
    </row>
    <row r="22" spans="1:13" ht="19.5" thickBot="1" x14ac:dyDescent="0.35">
      <c r="B22" s="89" t="s">
        <v>44</v>
      </c>
      <c r="C22" s="90"/>
      <c r="D22" s="90"/>
      <c r="E22" s="90"/>
      <c r="F22" s="90"/>
      <c r="G22" s="90"/>
      <c r="H22" s="91"/>
      <c r="I22"/>
      <c r="J22" s="125" t="s">
        <v>45</v>
      </c>
      <c r="K22" s="126">
        <f>K18+K21</f>
        <v>2828350</v>
      </c>
      <c r="L22" s="127" t="s">
        <v>46</v>
      </c>
    </row>
    <row r="23" spans="1:13" x14ac:dyDescent="0.25">
      <c r="B23" s="92" t="s">
        <v>42</v>
      </c>
      <c r="C23" s="93">
        <f>(C17/$H$17)*$H$20</f>
        <v>300.53699284009548</v>
      </c>
      <c r="D23" s="93">
        <f>(D17/$H$17)*$H$20</f>
        <v>296.52983293556088</v>
      </c>
      <c r="E23" s="93">
        <f>(E17/$H$17)*$H$20</f>
        <v>488.87350835322195</v>
      </c>
      <c r="F23" s="93">
        <f>(F17/$H$17)*$H$20</f>
        <v>308.55131264916469</v>
      </c>
      <c r="G23" s="93">
        <f>(G17/$H$17)*$H$20</f>
        <v>284.50835322195701</v>
      </c>
      <c r="H23" s="94">
        <f>SUM(C23:G23)</f>
        <v>1679</v>
      </c>
      <c r="I23"/>
      <c r="J23"/>
    </row>
    <row r="24" spans="1:13" x14ac:dyDescent="0.25">
      <c r="B24" s="92" t="s">
        <v>43</v>
      </c>
      <c r="C24" s="93">
        <f>(C17/$H$17)*$H$21</f>
        <v>18.436754176610979</v>
      </c>
      <c r="D24" s="93">
        <f>(D17/$H$17)*$H$21</f>
        <v>18.190930787589497</v>
      </c>
      <c r="E24" s="93">
        <f>(E17/$H$17)*$H$21</f>
        <v>29.990453460620525</v>
      </c>
      <c r="F24" s="93">
        <f>(F17/$H$17)*$H$21</f>
        <v>18.928400954653938</v>
      </c>
      <c r="G24" s="93">
        <f>(G17/$H$17)*$H$21</f>
        <v>17.45346062052506</v>
      </c>
      <c r="H24" s="94">
        <f>SUM(C24:G24)</f>
        <v>103</v>
      </c>
      <c r="I24"/>
      <c r="J24"/>
    </row>
    <row r="25" spans="1:13" ht="15.75" thickBot="1" x14ac:dyDescent="0.3">
      <c r="B25" s="95" t="s">
        <v>47</v>
      </c>
      <c r="C25" s="96" t="s">
        <v>48</v>
      </c>
      <c r="D25" s="97"/>
      <c r="E25" s="97"/>
      <c r="F25" s="97"/>
      <c r="G25" s="98"/>
      <c r="H25" s="99"/>
      <c r="I25"/>
      <c r="J25"/>
    </row>
    <row r="26" spans="1:13" ht="15.75" thickBot="1" x14ac:dyDescent="0.3">
      <c r="B26" s="100" t="s">
        <v>49</v>
      </c>
      <c r="C26" s="101"/>
      <c r="D26" s="101"/>
      <c r="E26" s="101"/>
      <c r="F26" s="101"/>
      <c r="G26" s="101"/>
      <c r="H26" s="101"/>
      <c r="I26" s="101"/>
      <c r="J26" s="101"/>
      <c r="K26" s="101"/>
      <c r="M26" s="57"/>
    </row>
    <row r="27" spans="1:13" ht="36" customHeight="1" x14ac:dyDescent="0.25">
      <c r="A27" s="102" t="s">
        <v>50</v>
      </c>
      <c r="B27" s="103" t="s">
        <v>51</v>
      </c>
      <c r="C27" s="104" t="s">
        <v>52</v>
      </c>
      <c r="D27" s="104" t="s">
        <v>53</v>
      </c>
      <c r="E27" s="105" t="s">
        <v>54</v>
      </c>
      <c r="F27" s="105"/>
      <c r="G27" s="106" t="s">
        <v>55</v>
      </c>
      <c r="H27" s="106"/>
      <c r="I27" s="106" t="s">
        <v>56</v>
      </c>
      <c r="J27" s="106"/>
      <c r="K27" s="107"/>
    </row>
    <row r="28" spans="1:13" x14ac:dyDescent="0.25">
      <c r="B28" s="108" t="s">
        <v>57</v>
      </c>
      <c r="C28" s="109" t="s">
        <v>58</v>
      </c>
      <c r="D28" s="110">
        <v>298</v>
      </c>
      <c r="E28" s="111" t="s">
        <v>59</v>
      </c>
      <c r="F28" s="111"/>
      <c r="G28" s="112">
        <v>52.588000000000001</v>
      </c>
      <c r="H28" s="112"/>
      <c r="I28" s="113">
        <v>53</v>
      </c>
      <c r="J28" s="113"/>
      <c r="K28" s="114"/>
    </row>
    <row r="29" spans="1:13" x14ac:dyDescent="0.25">
      <c r="B29" s="108" t="s">
        <v>60</v>
      </c>
      <c r="C29" s="110">
        <v>4.0999999999999996</v>
      </c>
      <c r="D29" s="110">
        <v>244</v>
      </c>
      <c r="E29" s="111"/>
      <c r="F29" s="111"/>
      <c r="G29" s="112">
        <v>43.05</v>
      </c>
      <c r="H29" s="112"/>
      <c r="I29" s="113">
        <v>43</v>
      </c>
      <c r="J29" s="113"/>
      <c r="K29" s="114"/>
    </row>
    <row r="30" spans="1:13" x14ac:dyDescent="0.25">
      <c r="B30" s="108" t="s">
        <v>61</v>
      </c>
      <c r="C30" s="110" t="s">
        <v>62</v>
      </c>
      <c r="D30" s="110">
        <v>296</v>
      </c>
      <c r="E30" s="111"/>
      <c r="F30" s="111"/>
      <c r="G30" s="112">
        <v>52.23</v>
      </c>
      <c r="H30" s="112"/>
      <c r="I30" s="113">
        <v>52</v>
      </c>
      <c r="J30" s="113"/>
      <c r="K30" s="114"/>
    </row>
    <row r="31" spans="1:13" ht="15.75" thickBot="1" x14ac:dyDescent="0.3">
      <c r="B31" s="115"/>
      <c r="C31" s="116"/>
      <c r="D31" s="116">
        <f>SUM(D28:D30)</f>
        <v>838</v>
      </c>
      <c r="E31" s="117"/>
      <c r="F31" s="117"/>
      <c r="G31" s="118">
        <f>SUM(G28:H30)</f>
        <v>147.86799999999999</v>
      </c>
      <c r="H31" s="119"/>
      <c r="I31" s="116"/>
      <c r="J31" s="120">
        <f>SUM(I28:K30)</f>
        <v>148</v>
      </c>
      <c r="K31" s="121"/>
    </row>
    <row r="32" spans="1:13" x14ac:dyDescent="0.25">
      <c r="E32"/>
      <c r="H32"/>
    </row>
    <row r="33" spans="3:10" x14ac:dyDescent="0.25">
      <c r="C33" s="122"/>
      <c r="E33"/>
      <c r="F33" s="122"/>
      <c r="H33"/>
    </row>
    <row r="34" spans="3:10" x14ac:dyDescent="0.25">
      <c r="E34"/>
      <c r="H34"/>
      <c r="J34" s="122"/>
    </row>
    <row r="35" spans="3:10" x14ac:dyDescent="0.25">
      <c r="E35"/>
      <c r="H35"/>
    </row>
  </sheetData>
  <mergeCells count="24">
    <mergeCell ref="G31:H31"/>
    <mergeCell ref="E27:F27"/>
    <mergeCell ref="G27:H27"/>
    <mergeCell ref="I27:K27"/>
    <mergeCell ref="E28:F31"/>
    <mergeCell ref="G28:H28"/>
    <mergeCell ref="I28:K28"/>
    <mergeCell ref="G29:H29"/>
    <mergeCell ref="I29:K29"/>
    <mergeCell ref="G30:H30"/>
    <mergeCell ref="I30:K30"/>
    <mergeCell ref="C14:D14"/>
    <mergeCell ref="C19:G19"/>
    <mergeCell ref="C20:G20"/>
    <mergeCell ref="C21:G21"/>
    <mergeCell ref="C25:G25"/>
    <mergeCell ref="B26:K26"/>
    <mergeCell ref="E5:E9"/>
    <mergeCell ref="A6:A7"/>
    <mergeCell ref="L6:L7"/>
    <mergeCell ref="A8:A9"/>
    <mergeCell ref="L8:L9"/>
    <mergeCell ref="C13:D13"/>
    <mergeCell ref="F13:G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Parijat Pandey</dc:creator>
  <cp:lastModifiedBy>Parijat Pandey</cp:lastModifiedBy>
  <dcterms:created xsi:type="dcterms:W3CDTF">2025-02-28T05:31:10Z</dcterms:created>
  <dcterms:modified xsi:type="dcterms:W3CDTF">2025-02-28T05:32:49Z</dcterms:modified>
</cp:coreProperties>
</file>