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Deepak\Desktop\"/>
    </mc:Choice>
  </mc:AlternateContent>
  <xr:revisionPtr revIDLastSave="0" documentId="13_ncr:1_{A2722D41-7A5A-4FD0-BA0B-D3BF0C27AE23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SMS &amp; Digital 1 (2)" sheetId="3" r:id="rId1"/>
    <sheet name="SMS &amp; Digital 1" sheetId="2" r:id="rId2"/>
  </sheets>
  <definedNames>
    <definedName name="_xlnm._FilterDatabase" localSheetId="1" hidden="1">'SMS &amp; Digital 1'!$A$2:$T$28</definedName>
    <definedName name="_xlnm._FilterDatabase" localSheetId="0" hidden="1">'SMS &amp; Digital 1 (2)'!$A$2:$AB$28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6" i="3" l="1"/>
  <c r="Y6" i="3"/>
  <c r="X26" i="3" l="1"/>
  <c r="AA26" i="3" s="1"/>
  <c r="X23" i="3"/>
  <c r="AA23" i="3" s="1"/>
  <c r="X22" i="3"/>
  <c r="AA22" i="3" s="1"/>
  <c r="X19" i="3"/>
  <c r="AA19" i="3" s="1"/>
  <c r="X13" i="3"/>
  <c r="AA13" i="3" s="1"/>
  <c r="X8" i="3"/>
  <c r="AA8" i="3" s="1"/>
  <c r="X4" i="3"/>
  <c r="AA4" i="3" s="1"/>
  <c r="Z6" i="3"/>
  <c r="P27" i="3"/>
  <c r="O27" i="3"/>
  <c r="N27" i="3"/>
  <c r="M27" i="3"/>
  <c r="K27" i="3"/>
  <c r="J27" i="3"/>
  <c r="H27" i="3"/>
  <c r="G27" i="3"/>
  <c r="L26" i="3"/>
  <c r="L25" i="3"/>
  <c r="E25" i="3"/>
  <c r="L24" i="3"/>
  <c r="L23" i="3"/>
  <c r="L22" i="3"/>
  <c r="L21" i="3"/>
  <c r="E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E8" i="3"/>
  <c r="L7" i="3"/>
  <c r="L6" i="3"/>
  <c r="L5" i="3"/>
  <c r="L4" i="3"/>
  <c r="L3" i="3"/>
  <c r="H27" i="2"/>
  <c r="K27" i="2"/>
  <c r="L26" i="2"/>
  <c r="L18" i="2"/>
  <c r="L13" i="2"/>
  <c r="L12" i="2"/>
  <c r="L11" i="2"/>
  <c r="L10" i="2"/>
  <c r="L9" i="2"/>
  <c r="L8" i="2"/>
  <c r="L6" i="2"/>
  <c r="L5" i="2"/>
  <c r="L4" i="2"/>
  <c r="L7" i="2"/>
  <c r="L14" i="2"/>
  <c r="L15" i="2"/>
  <c r="L16" i="2"/>
  <c r="L17" i="2"/>
  <c r="L19" i="2"/>
  <c r="L20" i="2"/>
  <c r="L21" i="2"/>
  <c r="L22" i="2"/>
  <c r="L23" i="2"/>
  <c r="L24" i="2"/>
  <c r="L25" i="2"/>
  <c r="L3" i="2"/>
  <c r="AA27" i="3" l="1"/>
  <c r="X27" i="3"/>
  <c r="Z22" i="3"/>
  <c r="AB22" i="3" s="1"/>
  <c r="Y26" i="3"/>
  <c r="Z26" i="3" s="1"/>
  <c r="AB26" i="3" s="1"/>
  <c r="Y13" i="3"/>
  <c r="Z13" i="3" s="1"/>
  <c r="AB13" i="3" s="1"/>
  <c r="Y4" i="3"/>
  <c r="Y8" i="3"/>
  <c r="Z8" i="3" s="1"/>
  <c r="AB8" i="3" s="1"/>
  <c r="Y19" i="3"/>
  <c r="Z19" i="3" s="1"/>
  <c r="AB19" i="3" s="1"/>
  <c r="Z23" i="3"/>
  <c r="AB23" i="3" s="1"/>
  <c r="AB6" i="3"/>
  <c r="E27" i="3"/>
  <c r="L27" i="3"/>
  <c r="I28" i="3"/>
  <c r="L27" i="2"/>
  <c r="G27" i="2"/>
  <c r="I28" i="2" s="1"/>
  <c r="Z4" i="3" l="1"/>
  <c r="Y27" i="3"/>
  <c r="O27" i="2"/>
  <c r="N27" i="2"/>
  <c r="M27" i="2"/>
  <c r="J27" i="2"/>
  <c r="AB4" i="3" l="1"/>
  <c r="AB27" i="3" s="1"/>
  <c r="Z27" i="3"/>
  <c r="P27" i="2"/>
  <c r="E25" i="2" l="1"/>
  <c r="E8" i="2"/>
  <c r="E21" i="2"/>
  <c r="E27" i="2" l="1"/>
</calcChain>
</file>

<file path=xl/sharedStrings.xml><?xml version="1.0" encoding="utf-8"?>
<sst xmlns="http://schemas.openxmlformats.org/spreadsheetml/2006/main" count="400" uniqueCount="114">
  <si>
    <t>Sr.No.</t>
  </si>
  <si>
    <t>Sairabh Ventures</t>
  </si>
  <si>
    <t>Channel Partner Name</t>
  </si>
  <si>
    <t>Inder Realty</t>
  </si>
  <si>
    <t>Property Junction</t>
  </si>
  <si>
    <t>Nueva Realty</t>
  </si>
  <si>
    <t>Approved by</t>
  </si>
  <si>
    <t>Dreamland Realtors</t>
  </si>
  <si>
    <t>Real Marg</t>
  </si>
  <si>
    <t>Oak and Stone</t>
  </si>
  <si>
    <t>Proposed by</t>
  </si>
  <si>
    <t>Unique Customers Footfall (in Oct to Dec)</t>
  </si>
  <si>
    <t>Seamless Deals</t>
  </si>
  <si>
    <t>Axiom Landbase</t>
  </si>
  <si>
    <t>Dronacre</t>
  </si>
  <si>
    <t>BDS Estate</t>
  </si>
  <si>
    <t>-</t>
  </si>
  <si>
    <t>Previous SMS campaign (in nos.) Aug-till date</t>
  </si>
  <si>
    <t>Luxerrious</t>
  </si>
  <si>
    <t>SMS campaign Value (in Rs)</t>
  </si>
  <si>
    <t>Proposed Digital Campaign Value (in Rs)</t>
  </si>
  <si>
    <t>Proposed SMS Campaign (in Days)</t>
  </si>
  <si>
    <t>Proposed SMS Campaign Value (in Qty.)</t>
  </si>
  <si>
    <t>Proposed SMS Campaign Value (in Rs)</t>
  </si>
  <si>
    <t>Batra &amp; Associates</t>
  </si>
  <si>
    <t>Vibgyor</t>
  </si>
  <si>
    <t>Maison Infra</t>
  </si>
  <si>
    <t>Total Marketing support</t>
  </si>
  <si>
    <t>Relationship Mgr</t>
  </si>
  <si>
    <t>Sandeep Harit/Bobby K</t>
  </si>
  <si>
    <t>Vikas Jain/Bobby K</t>
  </si>
  <si>
    <t>Sales Closure (Aug-Nov'20)</t>
  </si>
  <si>
    <t>Maxell Builders</t>
  </si>
  <si>
    <t>Previous Digital Campaign (in Rs)</t>
  </si>
  <si>
    <t>Sales Commitment till 31st Jan</t>
  </si>
  <si>
    <t xml:space="preserve">SMS &amp; DIGITAL Marketing Support for Channel Partners </t>
  </si>
  <si>
    <t>Landson Infra</t>
  </si>
  <si>
    <t>Vikas Jain</t>
  </si>
  <si>
    <t>Above &amp; Beyond Realty</t>
  </si>
  <si>
    <t>Pradhuman Singh</t>
  </si>
  <si>
    <t>Bullmen Realty</t>
  </si>
  <si>
    <t>Key Dreams</t>
  </si>
  <si>
    <t>Amit Mehrotra</t>
  </si>
  <si>
    <t>Bansal Real Estate</t>
  </si>
  <si>
    <t>Ms. Disha Rao</t>
  </si>
  <si>
    <t>Ms. Shalini Jha</t>
  </si>
  <si>
    <t>Ms. Anjoo Gogia</t>
  </si>
  <si>
    <t>Mr. Vineet Nanda</t>
  </si>
  <si>
    <t>Mr. Akash Khurana</t>
  </si>
  <si>
    <t>Ankita Singh</t>
  </si>
  <si>
    <t>Bobby K</t>
  </si>
  <si>
    <t>Mohit Ahluwalia</t>
  </si>
  <si>
    <t>Investor Clinic</t>
  </si>
  <si>
    <t>Footfall Commitment  Jan'21</t>
  </si>
  <si>
    <t>Home Zone</t>
  </si>
  <si>
    <t>Horizon Realty</t>
  </si>
  <si>
    <t>Date: 12th Jan'21</t>
  </si>
  <si>
    <t>Total CPs 24</t>
  </si>
  <si>
    <t>Proposed Event/Branding</t>
  </si>
  <si>
    <t>Total Proposed Marketing Value (in Rs.)</t>
  </si>
  <si>
    <t>GST</t>
  </si>
  <si>
    <t xml:space="preserve">RERA </t>
  </si>
  <si>
    <t>Registered with Krisumi</t>
  </si>
  <si>
    <t>ON HOLD</t>
  </si>
  <si>
    <t>YES</t>
  </si>
  <si>
    <t>Yes</t>
  </si>
  <si>
    <t>Cheque Favouring</t>
  </si>
  <si>
    <t>No</t>
  </si>
  <si>
    <t>Abhishek Sharma</t>
  </si>
  <si>
    <t xml:space="preserve">No </t>
  </si>
  <si>
    <t>Ashwani Khanna</t>
  </si>
  <si>
    <t>Alok Kalia</t>
  </si>
  <si>
    <t>Investors Clinic Infratech Private Limited</t>
  </si>
  <si>
    <t>yes</t>
  </si>
  <si>
    <t>Axiom Landbase Pvt. Ltd.</t>
  </si>
  <si>
    <t>99 Estates Pvt. Ltd.</t>
  </si>
  <si>
    <t>Rohit Dubey</t>
  </si>
  <si>
    <t>Providence Signages</t>
  </si>
  <si>
    <t>Seamless Deals -Abhishek Sharma</t>
  </si>
  <si>
    <t>Maxell Builders- Alok Kalia</t>
  </si>
  <si>
    <t>Remark</t>
  </si>
  <si>
    <t>Sold 2 units  C 3103, C 303</t>
  </si>
  <si>
    <t>Sold 2 units  A 2203, A 2303</t>
  </si>
  <si>
    <t>Devender Khurana paid 50000/- unit sold C 1003</t>
  </si>
  <si>
    <t>Sold 1 unit C 3303</t>
  </si>
  <si>
    <t>Sold 1 unit C 506</t>
  </si>
  <si>
    <t>New Channel partner</t>
  </si>
  <si>
    <t>New Channel Partner</t>
  </si>
  <si>
    <t>MOU Signed by Maxell Builders Pvt. Ltd, Compant stamp is affix, but Cheque given to Alok Kalia,</t>
  </si>
  <si>
    <t>Remark for GST/ RERA</t>
  </si>
  <si>
    <t>TO BE REQUIRED BOTH</t>
  </si>
  <si>
    <t>Required Both</t>
  </si>
  <si>
    <t>Required GST No.</t>
  </si>
  <si>
    <t>IF Providence Signages both required</t>
  </si>
  <si>
    <t>New Channel partner if Real Estate</t>
  </si>
  <si>
    <t>New Channel partner if Axiom Landbase</t>
  </si>
  <si>
    <t>Old Channel partner, but not sold new units</t>
  </si>
  <si>
    <t>New Channel partner if Providence Signages</t>
  </si>
  <si>
    <t>Biplove Mayer ( Nueva Residency)</t>
  </si>
  <si>
    <t xml:space="preserve">If Nueva Realty and  Nueva Residency is different </t>
  </si>
  <si>
    <t>New Channel partner if Alok Kalia, No unit sold</t>
  </si>
  <si>
    <t>Inder Realty &amp; Events</t>
  </si>
  <si>
    <t xml:space="preserve">Sold 5 units </t>
  </si>
  <si>
    <t>YES/ No RERA</t>
  </si>
  <si>
    <t>MOU Remark</t>
  </si>
  <si>
    <t>Old Channel partner, but not  new unit sold</t>
  </si>
  <si>
    <t xml:space="preserve">Amount to confirm by Disha </t>
  </si>
  <si>
    <t>No GST/ NO RERA</t>
  </si>
  <si>
    <t>Amount</t>
  </si>
  <si>
    <t>Total</t>
  </si>
  <si>
    <t>Amount to be paid</t>
  </si>
  <si>
    <t xml:space="preserve">TDS </t>
  </si>
  <si>
    <t>Providence Signages  (Providence Adwork)</t>
  </si>
  <si>
    <t>Cheque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</si>
</sst>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16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3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3" fontId="0" fillId="0" borderId="1" xfId="0" quotePrefix="1" applyNumberFormat="1" applyBorder="1" applyAlignment="1">
      <alignment horizontal="center" vertical="center"/>
    </xf>
    <xf numFmtId="16" fontId="1" fillId="0" borderId="2" xfId="0" applyNumberFormat="1" applyFont="1" applyBorder="1" applyAlignment="1">
      <alignment horizontal="left" vertical="center"/>
    </xf>
    <xf numFmtId="16" fontId="1" fillId="0" borderId="3" xfId="0" applyNumberFormat="1" applyFont="1" applyBorder="1" applyAlignment="1">
      <alignment horizontal="left" vertical="center"/>
    </xf>
    <xf numFmtId="16" fontId="1" fillId="0" borderId="4" xfId="0" applyNumberFormat="1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16" fontId="1" fillId="0" borderId="5" xfId="0" applyNumberFormat="1" applyFont="1" applyBorder="1" applyAlignment="1">
      <alignment horizontal="left" vertical="center"/>
    </xf>
    <xf numFmtId="16" fontId="1" fillId="0" borderId="6" xfId="0" applyNumberFormat="1" applyFont="1" applyBorder="1" applyAlignment="1">
      <alignment horizontal="left" vertical="center"/>
    </xf>
    <xf numFmtId="16" fontId="1" fillId="0" borderId="0" xfId="0" applyNumberFormat="1" applyFont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1" xfId="0" quotePrefix="1" applyNumberFormat="1" applyFont="1" applyBorder="1" applyAlignment="1">
      <alignment horizontal="center" vertical="center"/>
    </xf>
    <xf numFmtId="0" fontId="2" fillId="2" borderId="8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3" fontId="1" fillId="2" borderId="8" xfId="0" applyNumberFormat="1" applyFont="1" applyFill="1" applyBorder="1" applyAlignment="1">
      <alignment vertical="center"/>
    </xf>
    <xf numFmtId="16" fontId="1" fillId="2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16" fontId="1" fillId="0" borderId="7" xfId="0" applyNumberFormat="1" applyFont="1" applyBorder="1" applyAlignment="1">
      <alignment vertical="center"/>
    </xf>
    <xf numFmtId="16" fontId="1" fillId="0" borderId="8" xfId="0" applyNumberFormat="1" applyFont="1" applyBorder="1" applyAlignment="1">
      <alignment vertical="center"/>
    </xf>
    <xf numFmtId="16" fontId="1" fillId="0" borderId="9" xfId="0" applyNumberFormat="1" applyFont="1" applyBorder="1" applyAlignment="1">
      <alignment vertical="center"/>
    </xf>
    <xf numFmtId="0" fontId="0" fillId="0" borderId="1" xfId="0" applyBorder="1" applyAlignment="1">
      <alignment wrapText="1"/>
    </xf>
    <xf numFmtId="0" fontId="1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64" fontId="0" fillId="0" borderId="1" xfId="1" applyFont="1" applyBorder="1" applyAlignment="1">
      <alignment vertical="center"/>
    </xf>
    <xf numFmtId="164" fontId="1" fillId="0" borderId="1" xfId="1" applyFont="1" applyBorder="1" applyAlignment="1">
      <alignment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164" fontId="0" fillId="0" borderId="7" xfId="1" applyFont="1" applyBorder="1" applyAlignment="1">
      <alignment horizontal="center" vertical="center"/>
    </xf>
    <xf numFmtId="164" fontId="0" fillId="0" borderId="8" xfId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6" fontId="1" fillId="0" borderId="7" xfId="0" applyNumberFormat="1" applyFont="1" applyBorder="1" applyAlignment="1">
      <alignment horizontal="center" vertical="center"/>
    </xf>
    <xf numFmtId="16" fontId="1" fillId="0" borderId="8" xfId="0" applyNumberFormat="1" applyFont="1" applyBorder="1" applyAlignment="1">
      <alignment horizontal="center" vertical="center"/>
    </xf>
    <xf numFmtId="16" fontId="1" fillId="0" borderId="9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41" fontId="0" fillId="0" borderId="0" xfId="2" applyFont="1" applyAlignment="1">
      <alignment vertical="center"/>
    </xf>
    <xf numFmtId="41" fontId="1" fillId="5" borderId="1" xfId="2" applyFont="1" applyFill="1" applyBorder="1" applyAlignment="1">
      <alignment horizontal="center" vertical="center"/>
    </xf>
    <xf numFmtId="41" fontId="0" fillId="0" borderId="1" xfId="2" applyFont="1" applyBorder="1" applyAlignment="1">
      <alignment vertical="center"/>
    </xf>
    <xf numFmtId="41" fontId="0" fillId="0" borderId="7" xfId="2" applyFont="1" applyBorder="1" applyAlignment="1">
      <alignment horizontal="center" vertical="center"/>
    </xf>
    <xf numFmtId="41" fontId="0" fillId="0" borderId="8" xfId="2" applyFont="1" applyBorder="1" applyAlignment="1">
      <alignment horizontal="center" vertical="center"/>
    </xf>
    <xf numFmtId="41" fontId="1" fillId="0" borderId="1" xfId="2" applyFont="1" applyBorder="1" applyAlignment="1">
      <alignment vertical="center"/>
    </xf>
    <xf numFmtId="41" fontId="0" fillId="0" borderId="0" xfId="2" applyFont="1" applyAlignment="1">
      <alignment horizontal="center" vertical="center"/>
    </xf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EA59A-21A8-47CF-9A00-5C6C5EBB8453}">
  <sheetPr>
    <pageSetUpPr fitToPage="1"/>
  </sheetPr>
  <dimension ref="A1:AC35"/>
  <sheetViews>
    <sheetView showGridLines="0" tabSelected="1" zoomScale="90" zoomScaleNormal="90" workbookViewId="0">
      <pane xSplit="3" ySplit="2" topLeftCell="R3" activePane="bottomRight" state="frozen"/>
      <selection pane="topRight" activeCell="D1" sqref="D1"/>
      <selection pane="bottomLeft" activeCell="A3" sqref="A3"/>
      <selection pane="bottomRight" activeCell="X1" sqref="X1:X1048576"/>
    </sheetView>
  </sheetViews>
  <sheetFormatPr defaultRowHeight="15" x14ac:dyDescent="0.25"/>
  <cols>
    <col min="1" max="1" width="11.7109375" style="1" customWidth="1"/>
    <col min="2" max="2" width="23.28515625" style="10" customWidth="1"/>
    <col min="3" max="3" width="22.140625" style="1" bestFit="1" customWidth="1"/>
    <col min="4" max="5" width="17.140625" style="1" customWidth="1"/>
    <col min="6" max="7" width="16.140625" style="1" customWidth="1"/>
    <col min="8" max="8" width="17.7109375" style="1" bestFit="1" customWidth="1"/>
    <col min="9" max="9" width="13.85546875" style="1" bestFit="1" customWidth="1"/>
    <col min="10" max="10" width="15" style="1" bestFit="1" customWidth="1"/>
    <col min="11" max="12" width="15.28515625" style="1" customWidth="1"/>
    <col min="13" max="13" width="18.140625" style="1" customWidth="1"/>
    <col min="14" max="14" width="17.85546875" style="1" customWidth="1"/>
    <col min="15" max="15" width="15.140625" style="5" customWidth="1"/>
    <col min="16" max="16" width="14.28515625" style="1" bestFit="1" customWidth="1"/>
    <col min="17" max="18" width="9.140625" style="5"/>
    <col min="19" max="19" width="14.85546875" style="5" customWidth="1"/>
    <col min="20" max="20" width="27.28515625" style="5" bestFit="1" customWidth="1"/>
    <col min="21" max="21" width="37.85546875" style="5" customWidth="1"/>
    <col min="22" max="22" width="46" style="1" hidden="1" customWidth="1"/>
    <col min="23" max="23" width="58" style="1" hidden="1" customWidth="1"/>
    <col min="24" max="24" width="12.42578125" style="59" bestFit="1" customWidth="1"/>
    <col min="25" max="25" width="10.7109375" style="1" bestFit="1" customWidth="1"/>
    <col min="26" max="26" width="12.42578125" style="1" bestFit="1" customWidth="1"/>
    <col min="27" max="27" width="9.28515625" style="1" bestFit="1" customWidth="1"/>
    <col min="28" max="28" width="15.28515625" style="1" customWidth="1"/>
    <col min="29" max="29" width="12.42578125" style="1" bestFit="1" customWidth="1"/>
    <col min="30" max="16384" width="9.140625" style="1"/>
  </cols>
  <sheetData>
    <row r="1" spans="1:29" ht="29.45" customHeight="1" x14ac:dyDescent="0.25">
      <c r="A1" s="33" t="s">
        <v>56</v>
      </c>
      <c r="B1" s="33"/>
      <c r="C1" s="34" t="s">
        <v>35</v>
      </c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6"/>
    </row>
    <row r="2" spans="1:29" ht="47.45" customHeight="1" x14ac:dyDescent="0.25">
      <c r="A2" s="21" t="s">
        <v>0</v>
      </c>
      <c r="B2" s="22" t="s">
        <v>28</v>
      </c>
      <c r="C2" s="21" t="s">
        <v>2</v>
      </c>
      <c r="D2" s="23" t="s">
        <v>17</v>
      </c>
      <c r="E2" s="23" t="s">
        <v>19</v>
      </c>
      <c r="F2" s="23" t="s">
        <v>33</v>
      </c>
      <c r="G2" s="23" t="s">
        <v>58</v>
      </c>
      <c r="H2" s="23" t="s">
        <v>20</v>
      </c>
      <c r="I2" s="23" t="s">
        <v>21</v>
      </c>
      <c r="J2" s="23" t="s">
        <v>22</v>
      </c>
      <c r="K2" s="23" t="s">
        <v>23</v>
      </c>
      <c r="L2" s="23" t="s">
        <v>59</v>
      </c>
      <c r="M2" s="23" t="s">
        <v>11</v>
      </c>
      <c r="N2" s="23" t="s">
        <v>31</v>
      </c>
      <c r="O2" s="23" t="s">
        <v>53</v>
      </c>
      <c r="P2" s="23" t="s">
        <v>34</v>
      </c>
      <c r="Q2" s="16" t="s">
        <v>60</v>
      </c>
      <c r="R2" s="16" t="s">
        <v>61</v>
      </c>
      <c r="S2" s="41" t="s">
        <v>89</v>
      </c>
      <c r="T2" s="16" t="s">
        <v>62</v>
      </c>
      <c r="U2" s="16" t="s">
        <v>66</v>
      </c>
      <c r="V2" s="43" t="s">
        <v>80</v>
      </c>
      <c r="W2" s="43" t="s">
        <v>104</v>
      </c>
      <c r="X2" s="60" t="s">
        <v>108</v>
      </c>
      <c r="Y2" s="46" t="s">
        <v>60</v>
      </c>
      <c r="Z2" s="46" t="s">
        <v>109</v>
      </c>
      <c r="AA2" s="46" t="s">
        <v>111</v>
      </c>
      <c r="AB2" s="47" t="s">
        <v>110</v>
      </c>
      <c r="AC2" s="47" t="s">
        <v>113</v>
      </c>
    </row>
    <row r="3" spans="1:29" ht="24.75" customHeight="1" x14ac:dyDescent="0.25">
      <c r="A3" s="24">
        <v>1</v>
      </c>
      <c r="B3" s="25" t="s">
        <v>42</v>
      </c>
      <c r="C3" s="26" t="s">
        <v>24</v>
      </c>
      <c r="D3" s="24" t="s">
        <v>16</v>
      </c>
      <c r="E3" s="24"/>
      <c r="F3" s="24"/>
      <c r="G3" s="24"/>
      <c r="H3" s="24">
        <v>50000</v>
      </c>
      <c r="I3" s="24"/>
      <c r="J3" s="27"/>
      <c r="K3" s="27"/>
      <c r="L3" s="27">
        <f>H3+G3+K3</f>
        <v>50000</v>
      </c>
      <c r="M3" s="27" t="s">
        <v>16</v>
      </c>
      <c r="N3" s="27" t="s">
        <v>16</v>
      </c>
      <c r="O3" s="24">
        <v>2</v>
      </c>
      <c r="P3" s="24">
        <v>1</v>
      </c>
      <c r="Q3" s="24" t="s">
        <v>63</v>
      </c>
      <c r="R3" s="24"/>
      <c r="S3" s="24"/>
      <c r="T3" s="24"/>
      <c r="U3" s="24"/>
      <c r="V3" s="24" t="s">
        <v>63</v>
      </c>
      <c r="W3" s="4"/>
      <c r="X3" s="61"/>
      <c r="Y3" s="44"/>
      <c r="Z3" s="44"/>
      <c r="AA3" s="44"/>
      <c r="AB3" s="44"/>
    </row>
    <row r="4" spans="1:29" ht="24.75" customHeight="1" x14ac:dyDescent="0.25">
      <c r="A4" s="3">
        <v>2</v>
      </c>
      <c r="B4" s="11" t="s">
        <v>42</v>
      </c>
      <c r="C4" s="4" t="s">
        <v>41</v>
      </c>
      <c r="D4" s="3" t="s">
        <v>16</v>
      </c>
      <c r="E4" s="3"/>
      <c r="F4" s="3">
        <v>50000</v>
      </c>
      <c r="G4" s="3"/>
      <c r="H4" s="3">
        <v>50000</v>
      </c>
      <c r="I4" s="3">
        <v>2</v>
      </c>
      <c r="J4" s="9">
        <v>75000</v>
      </c>
      <c r="K4" s="9">
        <v>26550</v>
      </c>
      <c r="L4" s="9">
        <f>H4+G4+K4</f>
        <v>76550</v>
      </c>
      <c r="M4" s="9">
        <v>19</v>
      </c>
      <c r="N4" s="9">
        <v>4</v>
      </c>
      <c r="O4" s="9">
        <v>5</v>
      </c>
      <c r="P4" s="3">
        <v>1</v>
      </c>
      <c r="Q4" s="3" t="s">
        <v>64</v>
      </c>
      <c r="R4" s="3" t="s">
        <v>64</v>
      </c>
      <c r="S4" s="3" t="s">
        <v>64</v>
      </c>
      <c r="T4" s="3" t="s">
        <v>64</v>
      </c>
      <c r="U4" s="3" t="s">
        <v>70</v>
      </c>
      <c r="V4" s="4" t="s">
        <v>81</v>
      </c>
      <c r="W4" s="4"/>
      <c r="X4" s="61">
        <f>H4</f>
        <v>50000</v>
      </c>
      <c r="Y4" s="44">
        <f>X4*18%</f>
        <v>9000</v>
      </c>
      <c r="Z4" s="44">
        <f>X4+Y4</f>
        <v>59000</v>
      </c>
      <c r="AA4" s="44">
        <f>X4*0.75%</f>
        <v>375</v>
      </c>
      <c r="AB4" s="44">
        <f>Z4-AA4</f>
        <v>58625</v>
      </c>
      <c r="AC4" s="48">
        <v>356053</v>
      </c>
    </row>
    <row r="5" spans="1:29" ht="24.75" customHeight="1" x14ac:dyDescent="0.25">
      <c r="A5" s="3">
        <v>3</v>
      </c>
      <c r="B5" s="11" t="s">
        <v>50</v>
      </c>
      <c r="C5" s="4" t="s">
        <v>1</v>
      </c>
      <c r="D5" s="3" t="s">
        <v>16</v>
      </c>
      <c r="E5" s="3"/>
      <c r="F5" s="3"/>
      <c r="G5" s="3"/>
      <c r="H5" s="3"/>
      <c r="I5" s="3">
        <v>2</v>
      </c>
      <c r="J5" s="9">
        <v>75000</v>
      </c>
      <c r="K5" s="9">
        <v>26550</v>
      </c>
      <c r="L5" s="9">
        <f>H5+G5+K5</f>
        <v>26550</v>
      </c>
      <c r="M5" s="9">
        <v>2</v>
      </c>
      <c r="N5" s="9" t="s">
        <v>16</v>
      </c>
      <c r="O5" s="3">
        <v>3</v>
      </c>
      <c r="P5" s="3">
        <v>1</v>
      </c>
      <c r="Q5" s="3" t="s">
        <v>65</v>
      </c>
      <c r="R5" s="3" t="s">
        <v>65</v>
      </c>
      <c r="S5" s="42" t="s">
        <v>90</v>
      </c>
      <c r="T5" s="3" t="s">
        <v>65</v>
      </c>
      <c r="U5" s="3" t="s">
        <v>1</v>
      </c>
      <c r="V5" s="4" t="s">
        <v>82</v>
      </c>
      <c r="W5" s="4"/>
      <c r="X5" s="61"/>
      <c r="Y5" s="44"/>
      <c r="Z5" s="44"/>
      <c r="AA5" s="44"/>
      <c r="AB5" s="44"/>
    </row>
    <row r="6" spans="1:29" ht="42.75" customHeight="1" x14ac:dyDescent="0.25">
      <c r="A6" s="3">
        <v>4</v>
      </c>
      <c r="B6" s="11" t="s">
        <v>49</v>
      </c>
      <c r="C6" s="4" t="s">
        <v>14</v>
      </c>
      <c r="D6" s="3">
        <v>1</v>
      </c>
      <c r="E6" s="3">
        <v>16520</v>
      </c>
      <c r="F6" s="3">
        <v>50000</v>
      </c>
      <c r="G6" s="3">
        <v>50000</v>
      </c>
      <c r="H6" s="3"/>
      <c r="I6" s="3">
        <v>2</v>
      </c>
      <c r="J6" s="9">
        <v>75000</v>
      </c>
      <c r="K6" s="9">
        <v>26550</v>
      </c>
      <c r="L6" s="9">
        <f>H6+G6+K6</f>
        <v>76550</v>
      </c>
      <c r="M6" s="9">
        <v>22</v>
      </c>
      <c r="N6" s="9">
        <v>1</v>
      </c>
      <c r="O6" s="3">
        <v>3</v>
      </c>
      <c r="P6" s="3">
        <v>1</v>
      </c>
      <c r="Q6" s="3" t="s">
        <v>65</v>
      </c>
      <c r="R6" s="3" t="s">
        <v>65</v>
      </c>
      <c r="S6" s="42" t="s">
        <v>93</v>
      </c>
      <c r="T6" s="3" t="s">
        <v>65</v>
      </c>
      <c r="U6" s="3" t="s">
        <v>112</v>
      </c>
      <c r="V6" s="4" t="s">
        <v>97</v>
      </c>
      <c r="W6" s="4" t="s">
        <v>83</v>
      </c>
      <c r="X6" s="62">
        <v>84746</v>
      </c>
      <c r="Y6" s="49">
        <f>ROUND(X6*18%,0)</f>
        <v>15254</v>
      </c>
      <c r="Z6" s="49">
        <f>X6+Y6</f>
        <v>100000</v>
      </c>
      <c r="AA6" s="49">
        <f>ROUND(X6*0.75%,0)</f>
        <v>636</v>
      </c>
      <c r="AB6" s="49">
        <f>Z6-AA6</f>
        <v>99364</v>
      </c>
      <c r="AC6" s="51">
        <v>356054</v>
      </c>
    </row>
    <row r="7" spans="1:29" ht="24.75" customHeight="1" x14ac:dyDescent="0.25">
      <c r="A7" s="3">
        <v>5</v>
      </c>
      <c r="B7" s="11" t="s">
        <v>49</v>
      </c>
      <c r="C7" s="4" t="s">
        <v>15</v>
      </c>
      <c r="D7" s="3">
        <v>1</v>
      </c>
      <c r="E7" s="3">
        <v>16520</v>
      </c>
      <c r="F7" s="3">
        <v>50000</v>
      </c>
      <c r="G7" s="3">
        <v>50000</v>
      </c>
      <c r="H7" s="3"/>
      <c r="I7" s="3">
        <v>2</v>
      </c>
      <c r="J7" s="9">
        <v>75000</v>
      </c>
      <c r="K7" s="9">
        <v>26550</v>
      </c>
      <c r="L7" s="9">
        <f t="shared" ref="L7:L25" si="0">H7+G7+K7</f>
        <v>76550</v>
      </c>
      <c r="M7" s="9">
        <v>2</v>
      </c>
      <c r="N7" s="9">
        <v>1</v>
      </c>
      <c r="O7" s="3">
        <v>3</v>
      </c>
      <c r="P7" s="3">
        <v>1</v>
      </c>
      <c r="Q7" s="3" t="s">
        <v>65</v>
      </c>
      <c r="R7" s="3" t="s">
        <v>67</v>
      </c>
      <c r="S7" s="42" t="s">
        <v>93</v>
      </c>
      <c r="T7" s="3" t="s">
        <v>65</v>
      </c>
      <c r="U7" s="3" t="s">
        <v>112</v>
      </c>
      <c r="V7" s="4" t="s">
        <v>84</v>
      </c>
      <c r="W7" s="4"/>
      <c r="X7" s="63"/>
      <c r="Y7" s="50"/>
      <c r="Z7" s="50"/>
      <c r="AA7" s="50"/>
      <c r="AB7" s="50"/>
      <c r="AC7" s="51"/>
    </row>
    <row r="8" spans="1:29" ht="24.75" customHeight="1" x14ac:dyDescent="0.25">
      <c r="A8" s="3">
        <v>6</v>
      </c>
      <c r="B8" s="11" t="s">
        <v>49</v>
      </c>
      <c r="C8" s="4" t="s">
        <v>18</v>
      </c>
      <c r="D8" s="3">
        <v>2</v>
      </c>
      <c r="E8" s="3">
        <f>16520*2</f>
        <v>33040</v>
      </c>
      <c r="F8" s="3"/>
      <c r="G8" s="3"/>
      <c r="H8" s="3">
        <v>50000</v>
      </c>
      <c r="I8" s="3">
        <v>2</v>
      </c>
      <c r="J8" s="9">
        <v>75000</v>
      </c>
      <c r="K8" s="9">
        <v>26550</v>
      </c>
      <c r="L8" s="9">
        <f t="shared" si="0"/>
        <v>76550</v>
      </c>
      <c r="M8" s="9">
        <v>1</v>
      </c>
      <c r="N8" s="9" t="s">
        <v>16</v>
      </c>
      <c r="O8" s="3">
        <v>3</v>
      </c>
      <c r="P8" s="3">
        <v>1</v>
      </c>
      <c r="Q8" s="3" t="s">
        <v>64</v>
      </c>
      <c r="R8" s="3" t="s">
        <v>73</v>
      </c>
      <c r="S8" s="3" t="s">
        <v>91</v>
      </c>
      <c r="T8" s="3" t="s">
        <v>67</v>
      </c>
      <c r="U8" s="3" t="s">
        <v>75</v>
      </c>
      <c r="V8" s="4" t="s">
        <v>86</v>
      </c>
      <c r="W8" s="4"/>
      <c r="X8" s="61">
        <f>H8</f>
        <v>50000</v>
      </c>
      <c r="Y8" s="44">
        <f>X8*18%</f>
        <v>9000</v>
      </c>
      <c r="Z8" s="44">
        <f>X8+Y8</f>
        <v>59000</v>
      </c>
      <c r="AA8" s="44">
        <f>X8*1.5%</f>
        <v>750</v>
      </c>
      <c r="AB8" s="44">
        <f>Z8-AA8</f>
        <v>58250</v>
      </c>
      <c r="AC8" s="48">
        <v>356055</v>
      </c>
    </row>
    <row r="9" spans="1:29" ht="24.75" customHeight="1" x14ac:dyDescent="0.25">
      <c r="A9" s="3">
        <v>7</v>
      </c>
      <c r="B9" s="11" t="s">
        <v>49</v>
      </c>
      <c r="C9" s="4" t="s">
        <v>54</v>
      </c>
      <c r="D9" s="3" t="s">
        <v>16</v>
      </c>
      <c r="E9" s="3" t="s">
        <v>16</v>
      </c>
      <c r="F9" s="3"/>
      <c r="G9" s="3"/>
      <c r="H9" s="3"/>
      <c r="I9" s="3">
        <v>2</v>
      </c>
      <c r="J9" s="9">
        <v>75000</v>
      </c>
      <c r="K9" s="9">
        <v>26550</v>
      </c>
      <c r="L9" s="9">
        <f t="shared" si="0"/>
        <v>26550</v>
      </c>
      <c r="M9" s="9" t="s">
        <v>16</v>
      </c>
      <c r="N9" s="9" t="s">
        <v>16</v>
      </c>
      <c r="O9" s="9" t="s">
        <v>16</v>
      </c>
      <c r="P9" s="3" t="s">
        <v>16</v>
      </c>
      <c r="Q9" s="3"/>
      <c r="R9" s="3"/>
      <c r="S9" s="3"/>
      <c r="T9" s="3"/>
      <c r="U9" s="3"/>
      <c r="V9" s="4" t="s">
        <v>86</v>
      </c>
      <c r="W9" s="4"/>
      <c r="X9" s="61"/>
      <c r="Y9" s="44"/>
      <c r="Z9" s="44"/>
      <c r="AA9" s="44"/>
      <c r="AB9" s="44"/>
    </row>
    <row r="10" spans="1:29" ht="24.75" customHeight="1" x14ac:dyDescent="0.25">
      <c r="A10" s="3">
        <v>8</v>
      </c>
      <c r="B10" s="11" t="s">
        <v>49</v>
      </c>
      <c r="C10" s="4" t="s">
        <v>55</v>
      </c>
      <c r="D10" s="3" t="s">
        <v>16</v>
      </c>
      <c r="E10" s="3" t="s">
        <v>16</v>
      </c>
      <c r="F10" s="3"/>
      <c r="G10" s="3"/>
      <c r="H10" s="3"/>
      <c r="I10" s="3">
        <v>2</v>
      </c>
      <c r="J10" s="9">
        <v>75000</v>
      </c>
      <c r="K10" s="9">
        <v>26550</v>
      </c>
      <c r="L10" s="9">
        <f t="shared" si="0"/>
        <v>26550</v>
      </c>
      <c r="M10" s="9" t="s">
        <v>16</v>
      </c>
      <c r="N10" s="9" t="s">
        <v>16</v>
      </c>
      <c r="O10" s="9" t="s">
        <v>16</v>
      </c>
      <c r="P10" s="3" t="s">
        <v>16</v>
      </c>
      <c r="Q10" s="3"/>
      <c r="R10" s="3"/>
      <c r="S10" s="3"/>
      <c r="T10" s="3"/>
      <c r="U10" s="3"/>
      <c r="V10" s="4" t="s">
        <v>86</v>
      </c>
      <c r="W10" s="4"/>
      <c r="X10" s="61"/>
      <c r="Y10" s="44"/>
      <c r="Z10" s="44"/>
      <c r="AA10" s="44"/>
      <c r="AB10" s="44"/>
    </row>
    <row r="11" spans="1:29" ht="24.75" customHeight="1" x14ac:dyDescent="0.25">
      <c r="A11" s="3">
        <v>9</v>
      </c>
      <c r="B11" s="11" t="s">
        <v>50</v>
      </c>
      <c r="C11" s="4" t="s">
        <v>4</v>
      </c>
      <c r="D11" s="3">
        <v>1</v>
      </c>
      <c r="E11" s="3">
        <v>16520</v>
      </c>
      <c r="F11" s="3"/>
      <c r="G11" s="3"/>
      <c r="H11" s="3"/>
      <c r="I11" s="3">
        <v>2</v>
      </c>
      <c r="J11" s="9">
        <v>75000</v>
      </c>
      <c r="K11" s="9">
        <v>26550</v>
      </c>
      <c r="L11" s="9">
        <f t="shared" si="0"/>
        <v>26550</v>
      </c>
      <c r="M11" s="9">
        <v>2</v>
      </c>
      <c r="N11" s="9">
        <v>1</v>
      </c>
      <c r="O11" s="3">
        <v>3</v>
      </c>
      <c r="P11" s="3">
        <v>1</v>
      </c>
      <c r="Q11" s="3" t="s">
        <v>65</v>
      </c>
      <c r="R11" s="3" t="s">
        <v>64</v>
      </c>
      <c r="S11" s="3" t="s">
        <v>92</v>
      </c>
      <c r="T11" s="3" t="s">
        <v>65</v>
      </c>
      <c r="U11" s="3" t="s">
        <v>4</v>
      </c>
      <c r="V11" s="4" t="s">
        <v>96</v>
      </c>
      <c r="W11" s="4"/>
      <c r="X11" s="61"/>
      <c r="Y11" s="44"/>
      <c r="Z11" s="44"/>
      <c r="AA11" s="44"/>
      <c r="AB11" s="44"/>
    </row>
    <row r="12" spans="1:29" ht="24.75" customHeight="1" x14ac:dyDescent="0.25">
      <c r="A12" s="3">
        <v>10</v>
      </c>
      <c r="B12" s="11" t="s">
        <v>50</v>
      </c>
      <c r="C12" s="4" t="s">
        <v>78</v>
      </c>
      <c r="D12" s="3">
        <v>1</v>
      </c>
      <c r="E12" s="3">
        <v>16520</v>
      </c>
      <c r="F12" s="3">
        <v>50000</v>
      </c>
      <c r="G12" s="3"/>
      <c r="H12" s="3"/>
      <c r="I12" s="3">
        <v>2</v>
      </c>
      <c r="J12" s="9">
        <v>75000</v>
      </c>
      <c r="K12" s="9">
        <v>26550</v>
      </c>
      <c r="L12" s="9">
        <f t="shared" si="0"/>
        <v>26550</v>
      </c>
      <c r="M12" s="9">
        <v>1</v>
      </c>
      <c r="N12" s="9" t="s">
        <v>16</v>
      </c>
      <c r="O12" s="3">
        <v>3</v>
      </c>
      <c r="P12" s="3">
        <v>1</v>
      </c>
      <c r="Q12" s="3" t="s">
        <v>65</v>
      </c>
      <c r="R12" s="3" t="s">
        <v>65</v>
      </c>
      <c r="S12" s="3" t="s">
        <v>64</v>
      </c>
      <c r="T12" s="3" t="s">
        <v>65</v>
      </c>
      <c r="U12" s="3" t="s">
        <v>68</v>
      </c>
      <c r="V12" s="4" t="s">
        <v>105</v>
      </c>
      <c r="W12" s="4" t="s">
        <v>106</v>
      </c>
      <c r="X12" s="61"/>
      <c r="Y12" s="44"/>
      <c r="Z12" s="44"/>
      <c r="AA12" s="44"/>
      <c r="AB12" s="44"/>
    </row>
    <row r="13" spans="1:29" ht="24.75" customHeight="1" x14ac:dyDescent="0.25">
      <c r="A13" s="3">
        <v>11</v>
      </c>
      <c r="B13" s="11" t="s">
        <v>51</v>
      </c>
      <c r="C13" s="4" t="s">
        <v>3</v>
      </c>
      <c r="D13" s="3">
        <v>1</v>
      </c>
      <c r="E13" s="3">
        <v>16520</v>
      </c>
      <c r="F13" s="3">
        <v>500000</v>
      </c>
      <c r="G13" s="3">
        <v>50000</v>
      </c>
      <c r="H13" s="3">
        <v>100000</v>
      </c>
      <c r="I13" s="3"/>
      <c r="J13" s="9"/>
      <c r="K13" s="9"/>
      <c r="L13" s="9">
        <f t="shared" si="0"/>
        <v>150000</v>
      </c>
      <c r="M13" s="9">
        <v>28</v>
      </c>
      <c r="N13" s="9">
        <v>5</v>
      </c>
      <c r="O13" s="9">
        <v>8</v>
      </c>
      <c r="P13" s="3">
        <v>2</v>
      </c>
      <c r="Q13" s="24" t="s">
        <v>63</v>
      </c>
      <c r="R13" s="3"/>
      <c r="S13" s="3" t="s">
        <v>103</v>
      </c>
      <c r="T13" s="3"/>
      <c r="U13" s="3" t="s">
        <v>101</v>
      </c>
      <c r="V13" s="4" t="s">
        <v>102</v>
      </c>
      <c r="W13" s="4"/>
      <c r="X13" s="61">
        <f>H13</f>
        <v>100000</v>
      </c>
      <c r="Y13" s="44">
        <f>X13*18%</f>
        <v>18000</v>
      </c>
      <c r="Z13" s="44">
        <f>X13+Y13</f>
        <v>118000</v>
      </c>
      <c r="AA13" s="44">
        <f>X13*0.75%</f>
        <v>750</v>
      </c>
      <c r="AB13" s="44">
        <f>Z13-AA13</f>
        <v>117250</v>
      </c>
      <c r="AC13" s="48">
        <v>356052</v>
      </c>
    </row>
    <row r="14" spans="1:29" ht="24.75" customHeight="1" x14ac:dyDescent="0.25">
      <c r="A14" s="3">
        <v>12</v>
      </c>
      <c r="B14" s="11" t="s">
        <v>39</v>
      </c>
      <c r="C14" s="4" t="s">
        <v>7</v>
      </c>
      <c r="D14" s="3" t="s">
        <v>16</v>
      </c>
      <c r="E14" s="3"/>
      <c r="F14" s="3"/>
      <c r="G14" s="3"/>
      <c r="H14" s="3"/>
      <c r="I14" s="3">
        <v>2</v>
      </c>
      <c r="J14" s="9">
        <v>75000</v>
      </c>
      <c r="K14" s="9">
        <v>26550</v>
      </c>
      <c r="L14" s="9">
        <f t="shared" si="0"/>
        <v>26550</v>
      </c>
      <c r="M14" s="9">
        <v>3</v>
      </c>
      <c r="N14" s="9">
        <v>1</v>
      </c>
      <c r="O14" s="3">
        <v>1</v>
      </c>
      <c r="P14" s="3">
        <v>1</v>
      </c>
      <c r="Q14" s="3"/>
      <c r="R14" s="3"/>
      <c r="S14" s="3"/>
      <c r="T14" s="3"/>
      <c r="U14" s="3"/>
      <c r="V14" s="4" t="s">
        <v>86</v>
      </c>
      <c r="W14" s="4"/>
      <c r="X14" s="61"/>
      <c r="Y14" s="44"/>
      <c r="Z14" s="44"/>
      <c r="AA14" s="44"/>
      <c r="AB14" s="44"/>
    </row>
    <row r="15" spans="1:29" ht="24.75" customHeight="1" x14ac:dyDescent="0.25">
      <c r="A15" s="3">
        <v>13</v>
      </c>
      <c r="B15" s="11" t="s">
        <v>39</v>
      </c>
      <c r="C15" s="4" t="s">
        <v>8</v>
      </c>
      <c r="D15" s="3">
        <v>1</v>
      </c>
      <c r="E15" s="3">
        <v>16520</v>
      </c>
      <c r="F15" s="3"/>
      <c r="G15" s="3"/>
      <c r="H15" s="3"/>
      <c r="I15" s="3">
        <v>2</v>
      </c>
      <c r="J15" s="9">
        <v>75000</v>
      </c>
      <c r="K15" s="9">
        <v>26550</v>
      </c>
      <c r="L15" s="9">
        <f t="shared" si="0"/>
        <v>26550</v>
      </c>
      <c r="M15" s="9">
        <v>10</v>
      </c>
      <c r="N15" s="9" t="s">
        <v>16</v>
      </c>
      <c r="O15" s="3">
        <v>1</v>
      </c>
      <c r="P15" s="3" t="s">
        <v>16</v>
      </c>
      <c r="Q15" s="3"/>
      <c r="R15" s="3"/>
      <c r="S15" s="3"/>
      <c r="T15" s="3"/>
      <c r="U15" s="3"/>
      <c r="V15" s="4" t="s">
        <v>86</v>
      </c>
      <c r="W15" s="4"/>
      <c r="X15" s="61"/>
      <c r="Y15" s="44"/>
      <c r="Z15" s="44"/>
      <c r="AA15" s="44"/>
      <c r="AB15" s="44"/>
    </row>
    <row r="16" spans="1:29" ht="24.75" customHeight="1" x14ac:dyDescent="0.25">
      <c r="A16" s="3">
        <v>14</v>
      </c>
      <c r="B16" s="11" t="s">
        <v>39</v>
      </c>
      <c r="C16" s="4" t="s">
        <v>9</v>
      </c>
      <c r="D16" s="3">
        <v>1</v>
      </c>
      <c r="E16" s="3">
        <v>16520</v>
      </c>
      <c r="F16" s="3"/>
      <c r="G16" s="3"/>
      <c r="H16" s="3"/>
      <c r="I16" s="3">
        <v>2</v>
      </c>
      <c r="J16" s="9">
        <v>75000</v>
      </c>
      <c r="K16" s="9">
        <v>26550</v>
      </c>
      <c r="L16" s="9">
        <f t="shared" si="0"/>
        <v>26550</v>
      </c>
      <c r="M16" s="9">
        <v>1</v>
      </c>
      <c r="N16" s="9" t="s">
        <v>16</v>
      </c>
      <c r="O16" s="3">
        <v>3</v>
      </c>
      <c r="P16" s="3">
        <v>1</v>
      </c>
      <c r="Q16" s="3"/>
      <c r="R16" s="3"/>
      <c r="S16" s="3"/>
      <c r="T16" s="3"/>
      <c r="U16" s="3"/>
      <c r="V16" s="4" t="s">
        <v>86</v>
      </c>
      <c r="W16" s="4"/>
      <c r="X16" s="61"/>
      <c r="Y16" s="44"/>
      <c r="Z16" s="44"/>
      <c r="AA16" s="44"/>
      <c r="AB16" s="44"/>
    </row>
    <row r="17" spans="1:29" ht="24.75" customHeight="1" x14ac:dyDescent="0.25">
      <c r="A17" s="3">
        <v>15</v>
      </c>
      <c r="B17" s="11" t="s">
        <v>39</v>
      </c>
      <c r="C17" s="4" t="s">
        <v>38</v>
      </c>
      <c r="D17" s="3">
        <v>1</v>
      </c>
      <c r="E17" s="3">
        <v>16520</v>
      </c>
      <c r="F17" s="3"/>
      <c r="G17" s="3"/>
      <c r="H17" s="3"/>
      <c r="I17" s="3">
        <v>2</v>
      </c>
      <c r="J17" s="9">
        <v>75000</v>
      </c>
      <c r="K17" s="9">
        <v>26550</v>
      </c>
      <c r="L17" s="9">
        <f t="shared" si="0"/>
        <v>26550</v>
      </c>
      <c r="M17" s="9">
        <v>3</v>
      </c>
      <c r="N17" s="9" t="s">
        <v>16</v>
      </c>
      <c r="O17" s="9">
        <v>3</v>
      </c>
      <c r="P17" s="3">
        <v>0</v>
      </c>
      <c r="Q17" s="3"/>
      <c r="R17" s="3"/>
      <c r="S17" s="3"/>
      <c r="T17" s="3"/>
      <c r="U17" s="3"/>
      <c r="V17" s="4" t="s">
        <v>86</v>
      </c>
      <c r="W17" s="4"/>
      <c r="X17" s="61"/>
      <c r="Y17" s="44"/>
      <c r="Z17" s="44"/>
      <c r="AA17" s="44"/>
      <c r="AB17" s="44"/>
    </row>
    <row r="18" spans="1:29" ht="24.75" customHeight="1" x14ac:dyDescent="0.25">
      <c r="A18" s="24">
        <v>16</v>
      </c>
      <c r="B18" s="25" t="s">
        <v>29</v>
      </c>
      <c r="C18" s="26" t="s">
        <v>40</v>
      </c>
      <c r="D18" s="24">
        <v>1</v>
      </c>
      <c r="E18" s="24" t="s">
        <v>16</v>
      </c>
      <c r="F18" s="24">
        <v>250000</v>
      </c>
      <c r="G18" s="24"/>
      <c r="H18" s="24">
        <v>100000</v>
      </c>
      <c r="I18" s="24"/>
      <c r="J18" s="27"/>
      <c r="K18" s="27"/>
      <c r="L18" s="27">
        <f>H18+G18+K18</f>
        <v>100000</v>
      </c>
      <c r="M18" s="27">
        <v>61</v>
      </c>
      <c r="N18" s="27">
        <v>2</v>
      </c>
      <c r="O18" s="27">
        <v>10</v>
      </c>
      <c r="P18" s="24">
        <v>2</v>
      </c>
      <c r="Q18" s="24" t="s">
        <v>63</v>
      </c>
      <c r="R18" s="24"/>
      <c r="S18" s="3" t="s">
        <v>64</v>
      </c>
      <c r="T18" s="24"/>
      <c r="U18" s="24"/>
      <c r="V18" s="24" t="s">
        <v>63</v>
      </c>
      <c r="W18" s="4"/>
      <c r="X18" s="61"/>
      <c r="Y18" s="44"/>
      <c r="Z18" s="44"/>
      <c r="AA18" s="44"/>
      <c r="AB18" s="44"/>
    </row>
    <row r="19" spans="1:29" ht="24.75" customHeight="1" x14ac:dyDescent="0.25">
      <c r="A19" s="3">
        <v>17</v>
      </c>
      <c r="B19" s="11" t="s">
        <v>29</v>
      </c>
      <c r="C19" s="4" t="s">
        <v>52</v>
      </c>
      <c r="D19" s="3" t="s">
        <v>16</v>
      </c>
      <c r="E19" s="3" t="s">
        <v>16</v>
      </c>
      <c r="F19" s="3"/>
      <c r="G19" s="3"/>
      <c r="H19" s="3">
        <v>100000</v>
      </c>
      <c r="I19" s="3"/>
      <c r="J19" s="9"/>
      <c r="K19" s="9"/>
      <c r="L19" s="9">
        <f t="shared" si="0"/>
        <v>100000</v>
      </c>
      <c r="M19" s="9" t="s">
        <v>16</v>
      </c>
      <c r="N19" s="9" t="s">
        <v>16</v>
      </c>
      <c r="O19" s="9">
        <v>2</v>
      </c>
      <c r="P19" s="3">
        <v>2</v>
      </c>
      <c r="Q19" s="3" t="s">
        <v>65</v>
      </c>
      <c r="R19" s="3" t="s">
        <v>65</v>
      </c>
      <c r="S19" s="42" t="s">
        <v>90</v>
      </c>
      <c r="T19" s="3" t="s">
        <v>67</v>
      </c>
      <c r="U19" s="3" t="s">
        <v>72</v>
      </c>
      <c r="V19" s="4" t="s">
        <v>87</v>
      </c>
      <c r="W19" s="4"/>
      <c r="X19" s="61">
        <f>H19</f>
        <v>100000</v>
      </c>
      <c r="Y19" s="44">
        <f>X19*18%</f>
        <v>18000</v>
      </c>
      <c r="Z19" s="44">
        <f>X19+Y19</f>
        <v>118000</v>
      </c>
      <c r="AA19" s="44">
        <f>X19*1.5%</f>
        <v>1500</v>
      </c>
      <c r="AB19" s="44">
        <f>Z19-AA19</f>
        <v>116500</v>
      </c>
      <c r="AC19" s="48">
        <v>356056</v>
      </c>
    </row>
    <row r="20" spans="1:29" ht="27" customHeight="1" x14ac:dyDescent="0.25">
      <c r="A20" s="24">
        <v>18</v>
      </c>
      <c r="B20" s="25" t="s">
        <v>39</v>
      </c>
      <c r="C20" s="26" t="s">
        <v>25</v>
      </c>
      <c r="D20" s="24" t="s">
        <v>16</v>
      </c>
      <c r="E20" s="24" t="s">
        <v>16</v>
      </c>
      <c r="F20" s="24"/>
      <c r="G20" s="24"/>
      <c r="H20" s="24">
        <v>100000</v>
      </c>
      <c r="I20" s="24"/>
      <c r="J20" s="27"/>
      <c r="K20" s="27"/>
      <c r="L20" s="27">
        <f t="shared" si="0"/>
        <v>100000</v>
      </c>
      <c r="M20" s="27" t="s">
        <v>16</v>
      </c>
      <c r="N20" s="27" t="s">
        <v>16</v>
      </c>
      <c r="O20" s="24">
        <v>5</v>
      </c>
      <c r="P20" s="24">
        <v>2</v>
      </c>
      <c r="Q20" s="24" t="s">
        <v>63</v>
      </c>
      <c r="R20" s="24"/>
      <c r="S20" s="24"/>
      <c r="T20" s="24"/>
      <c r="U20" s="24"/>
      <c r="V20" s="24" t="s">
        <v>63</v>
      </c>
      <c r="W20" s="4"/>
      <c r="X20" s="61"/>
      <c r="Y20" s="44"/>
      <c r="Z20" s="44"/>
      <c r="AA20" s="44"/>
      <c r="AB20" s="44"/>
    </row>
    <row r="21" spans="1:29" ht="27.6" customHeight="1" x14ac:dyDescent="0.25">
      <c r="A21" s="3">
        <v>19</v>
      </c>
      <c r="B21" s="11" t="s">
        <v>37</v>
      </c>
      <c r="C21" s="4" t="s">
        <v>5</v>
      </c>
      <c r="D21" s="3">
        <v>3</v>
      </c>
      <c r="E21" s="3">
        <f>16520*3</f>
        <v>49560</v>
      </c>
      <c r="F21" s="3">
        <v>50000</v>
      </c>
      <c r="G21" s="3"/>
      <c r="H21" s="3"/>
      <c r="I21" s="3">
        <v>2</v>
      </c>
      <c r="J21" s="9">
        <v>75000</v>
      </c>
      <c r="K21" s="9">
        <v>26550</v>
      </c>
      <c r="L21" s="9">
        <f t="shared" si="0"/>
        <v>26550</v>
      </c>
      <c r="M21" s="9">
        <v>2</v>
      </c>
      <c r="N21" s="9" t="s">
        <v>16</v>
      </c>
      <c r="O21" s="3">
        <v>3</v>
      </c>
      <c r="P21" s="3">
        <v>1</v>
      </c>
      <c r="Q21" s="3"/>
      <c r="R21" s="3"/>
      <c r="S21" s="3"/>
      <c r="T21" s="3"/>
      <c r="U21" s="3"/>
      <c r="V21" s="4" t="s">
        <v>99</v>
      </c>
      <c r="W21" s="4" t="s">
        <v>98</v>
      </c>
      <c r="X21" s="61"/>
      <c r="Y21" s="44"/>
      <c r="Z21" s="44"/>
      <c r="AA21" s="44"/>
      <c r="AB21" s="44"/>
    </row>
    <row r="22" spans="1:29" ht="27.6" customHeight="1" x14ac:dyDescent="0.25">
      <c r="A22" s="3">
        <v>20</v>
      </c>
      <c r="B22" s="11" t="s">
        <v>37</v>
      </c>
      <c r="C22" s="4" t="s">
        <v>79</v>
      </c>
      <c r="D22" s="3">
        <v>1</v>
      </c>
      <c r="E22" s="3">
        <v>16520</v>
      </c>
      <c r="F22" s="3">
        <v>50000</v>
      </c>
      <c r="G22" s="3"/>
      <c r="H22" s="3">
        <v>50000</v>
      </c>
      <c r="I22" s="3"/>
      <c r="J22" s="9"/>
      <c r="K22" s="9"/>
      <c r="L22" s="9">
        <f t="shared" si="0"/>
        <v>50000</v>
      </c>
      <c r="M22" s="9">
        <v>7</v>
      </c>
      <c r="N22" s="12" t="s">
        <v>16</v>
      </c>
      <c r="O22" s="3">
        <v>3</v>
      </c>
      <c r="P22" s="3">
        <v>1</v>
      </c>
      <c r="Q22" s="3" t="s">
        <v>69</v>
      </c>
      <c r="R22" s="3" t="s">
        <v>69</v>
      </c>
      <c r="S22" s="42" t="s">
        <v>107</v>
      </c>
      <c r="T22" s="3" t="s">
        <v>67</v>
      </c>
      <c r="U22" s="3" t="s">
        <v>71</v>
      </c>
      <c r="V22" s="4" t="s">
        <v>100</v>
      </c>
      <c r="W22" s="40" t="s">
        <v>88</v>
      </c>
      <c r="X22" s="61">
        <f>H22</f>
        <v>50000</v>
      </c>
      <c r="Y22" s="44">
        <v>0</v>
      </c>
      <c r="Z22" s="44">
        <f t="shared" ref="Z22:Z23" si="1">X22+Y22</f>
        <v>50000</v>
      </c>
      <c r="AA22" s="44">
        <f>X22*0.75%</f>
        <v>375</v>
      </c>
      <c r="AB22" s="44">
        <f>Z22-AA22</f>
        <v>49625</v>
      </c>
      <c r="AC22" s="48">
        <v>356057</v>
      </c>
    </row>
    <row r="23" spans="1:29" ht="27" customHeight="1" x14ac:dyDescent="0.25">
      <c r="A23" s="3">
        <v>21</v>
      </c>
      <c r="B23" s="11" t="s">
        <v>37</v>
      </c>
      <c r="C23" s="4" t="s">
        <v>36</v>
      </c>
      <c r="D23" s="3">
        <v>2</v>
      </c>
      <c r="E23" s="3">
        <v>24780</v>
      </c>
      <c r="F23" s="3" t="s">
        <v>16</v>
      </c>
      <c r="G23" s="3"/>
      <c r="H23" s="3">
        <v>100000</v>
      </c>
      <c r="I23" s="3"/>
      <c r="J23" s="9"/>
      <c r="K23" s="9"/>
      <c r="L23" s="9">
        <f t="shared" si="0"/>
        <v>100000</v>
      </c>
      <c r="M23" s="9">
        <v>16</v>
      </c>
      <c r="N23" s="9" t="s">
        <v>16</v>
      </c>
      <c r="O23" s="9">
        <v>7</v>
      </c>
      <c r="P23" s="3">
        <v>1</v>
      </c>
      <c r="Q23" s="3" t="s">
        <v>69</v>
      </c>
      <c r="R23" s="3" t="s">
        <v>69</v>
      </c>
      <c r="S23" s="42" t="s">
        <v>90</v>
      </c>
      <c r="T23" s="3" t="s">
        <v>69</v>
      </c>
      <c r="U23" s="3" t="s">
        <v>76</v>
      </c>
      <c r="V23" s="4" t="s">
        <v>85</v>
      </c>
      <c r="W23" s="4"/>
      <c r="X23" s="61">
        <f>H23</f>
        <v>100000</v>
      </c>
      <c r="Y23" s="44">
        <v>0</v>
      </c>
      <c r="Z23" s="44">
        <f t="shared" si="1"/>
        <v>100000</v>
      </c>
      <c r="AA23" s="44">
        <f>X23*0.75%</f>
        <v>750</v>
      </c>
      <c r="AB23" s="44">
        <f t="shared" ref="AB23" si="2">Z23-AA23</f>
        <v>99250</v>
      </c>
      <c r="AC23" s="48">
        <v>356058</v>
      </c>
    </row>
    <row r="24" spans="1:29" ht="27" customHeight="1" x14ac:dyDescent="0.25">
      <c r="A24" s="3">
        <v>22</v>
      </c>
      <c r="B24" s="11" t="s">
        <v>37</v>
      </c>
      <c r="C24" s="4" t="s">
        <v>43</v>
      </c>
      <c r="D24" s="3" t="s">
        <v>16</v>
      </c>
      <c r="E24" s="3" t="s">
        <v>16</v>
      </c>
      <c r="F24" s="3" t="s">
        <v>16</v>
      </c>
      <c r="G24" s="3"/>
      <c r="H24" s="3"/>
      <c r="I24" s="3">
        <v>2</v>
      </c>
      <c r="J24" s="9">
        <v>75000</v>
      </c>
      <c r="K24" s="9">
        <v>26550</v>
      </c>
      <c r="L24" s="9">
        <f t="shared" si="0"/>
        <v>26550</v>
      </c>
      <c r="M24" s="9">
        <v>3</v>
      </c>
      <c r="N24" s="9" t="s">
        <v>16</v>
      </c>
      <c r="O24" s="9">
        <v>3</v>
      </c>
      <c r="P24" s="3">
        <v>0</v>
      </c>
      <c r="Q24" s="3"/>
      <c r="R24" s="3"/>
      <c r="S24" s="3"/>
      <c r="T24" s="3"/>
      <c r="U24" s="3"/>
      <c r="V24" s="4" t="s">
        <v>94</v>
      </c>
      <c r="W24" s="4"/>
      <c r="X24" s="61"/>
      <c r="Y24" s="44"/>
      <c r="Z24" s="44"/>
      <c r="AA24" s="44"/>
      <c r="AB24" s="44"/>
    </row>
    <row r="25" spans="1:29" ht="27" customHeight="1" x14ac:dyDescent="0.25">
      <c r="A25" s="24">
        <v>23</v>
      </c>
      <c r="B25" s="25" t="s">
        <v>37</v>
      </c>
      <c r="C25" s="26" t="s">
        <v>26</v>
      </c>
      <c r="D25" s="24">
        <v>2</v>
      </c>
      <c r="E25" s="24">
        <f>10620*2</f>
        <v>21240</v>
      </c>
      <c r="F25" s="24" t="s">
        <v>16</v>
      </c>
      <c r="G25" s="24"/>
      <c r="H25" s="24">
        <v>50000</v>
      </c>
      <c r="I25" s="24"/>
      <c r="J25" s="27"/>
      <c r="K25" s="27"/>
      <c r="L25" s="27">
        <f t="shared" si="0"/>
        <v>50000</v>
      </c>
      <c r="M25" s="27">
        <v>3</v>
      </c>
      <c r="N25" s="28" t="s">
        <v>16</v>
      </c>
      <c r="O25" s="24">
        <v>3</v>
      </c>
      <c r="P25" s="24">
        <v>1</v>
      </c>
      <c r="Q25" s="24" t="s">
        <v>63</v>
      </c>
      <c r="R25" s="24"/>
      <c r="S25" s="24"/>
      <c r="T25" s="24"/>
      <c r="U25" s="24"/>
      <c r="V25" s="24" t="s">
        <v>63</v>
      </c>
      <c r="W25" s="4"/>
      <c r="X25" s="61"/>
      <c r="Y25" s="44"/>
      <c r="Z25" s="44"/>
      <c r="AA25" s="44"/>
      <c r="AB25" s="44"/>
    </row>
    <row r="26" spans="1:29" ht="27" customHeight="1" x14ac:dyDescent="0.25">
      <c r="A26" s="3">
        <v>24</v>
      </c>
      <c r="B26" s="11" t="s">
        <v>30</v>
      </c>
      <c r="C26" s="4" t="s">
        <v>13</v>
      </c>
      <c r="D26" s="3" t="s">
        <v>16</v>
      </c>
      <c r="E26" s="3" t="s">
        <v>16</v>
      </c>
      <c r="F26" s="3" t="s">
        <v>16</v>
      </c>
      <c r="G26" s="3"/>
      <c r="H26" s="3">
        <v>100000</v>
      </c>
      <c r="I26" s="3">
        <v>2</v>
      </c>
      <c r="J26" s="9">
        <v>75000</v>
      </c>
      <c r="K26" s="9">
        <v>26550</v>
      </c>
      <c r="L26" s="9">
        <f>H26+G26+K26</f>
        <v>126550</v>
      </c>
      <c r="M26" s="9">
        <v>3</v>
      </c>
      <c r="N26" s="9">
        <v>1</v>
      </c>
      <c r="O26" s="3">
        <v>3</v>
      </c>
      <c r="P26" s="3">
        <v>2</v>
      </c>
      <c r="Q26" s="3" t="s">
        <v>65</v>
      </c>
      <c r="R26" s="3" t="s">
        <v>65</v>
      </c>
      <c r="S26" s="3"/>
      <c r="T26" s="3" t="s">
        <v>67</v>
      </c>
      <c r="U26" s="3" t="s">
        <v>74</v>
      </c>
      <c r="V26" s="4" t="s">
        <v>95</v>
      </c>
      <c r="W26" s="4"/>
      <c r="X26" s="61">
        <f>H26</f>
        <v>100000</v>
      </c>
      <c r="Y26" s="44">
        <f>X26*18%</f>
        <v>18000</v>
      </c>
      <c r="Z26" s="44">
        <f>X26+Y26</f>
        <v>118000</v>
      </c>
      <c r="AA26" s="44">
        <f>X26*1.5%</f>
        <v>1500</v>
      </c>
      <c r="AB26" s="44">
        <f>Z26-AA26</f>
        <v>116500</v>
      </c>
      <c r="AC26" s="48">
        <v>356059</v>
      </c>
    </row>
    <row r="27" spans="1:29" ht="27.6" customHeight="1" x14ac:dyDescent="0.25">
      <c r="A27" s="32" t="s">
        <v>57</v>
      </c>
      <c r="B27" s="32"/>
      <c r="C27" s="32"/>
      <c r="D27" s="32"/>
      <c r="E27" s="16">
        <f>SUM(E4:E26)</f>
        <v>277300</v>
      </c>
      <c r="F27" s="2"/>
      <c r="G27" s="16">
        <f>SUM(G6:G26)</f>
        <v>150000</v>
      </c>
      <c r="H27" s="16">
        <f>SUM(H3:H26)</f>
        <v>850000</v>
      </c>
      <c r="I27" s="16"/>
      <c r="J27" s="17">
        <f>SUM(J3:J26)</f>
        <v>1200000</v>
      </c>
      <c r="K27" s="17">
        <f>SUM(K3:K26)</f>
        <v>424800</v>
      </c>
      <c r="L27" s="17">
        <f>SUM(L3:L26)</f>
        <v>1424800</v>
      </c>
      <c r="M27" s="17">
        <f>SUM(M3:M26)</f>
        <v>189</v>
      </c>
      <c r="N27" s="17">
        <f>SUM(N4:N26)</f>
        <v>16</v>
      </c>
      <c r="O27" s="16">
        <f>SUM(O9:O26)</f>
        <v>61</v>
      </c>
      <c r="P27" s="16">
        <f>SUM(P3:P26)</f>
        <v>24</v>
      </c>
      <c r="Q27" s="3"/>
      <c r="R27" s="3"/>
      <c r="S27" s="3"/>
      <c r="T27" s="3"/>
      <c r="U27" s="3"/>
      <c r="V27" s="4"/>
      <c r="W27" s="4"/>
      <c r="X27" s="64">
        <f>SUM(X3:X26)</f>
        <v>634746</v>
      </c>
      <c r="Y27" s="45">
        <f t="shared" ref="Y27:AB27" si="3">SUM(Y3:Y26)</f>
        <v>87254</v>
      </c>
      <c r="Z27" s="45">
        <f t="shared" si="3"/>
        <v>722000</v>
      </c>
      <c r="AA27" s="45">
        <f t="shared" si="3"/>
        <v>6636</v>
      </c>
      <c r="AB27" s="45">
        <f t="shared" si="3"/>
        <v>715364</v>
      </c>
      <c r="AC27" s="3"/>
    </row>
    <row r="28" spans="1:29" ht="27.6" customHeight="1" x14ac:dyDescent="0.25">
      <c r="B28" s="8"/>
      <c r="C28" s="6"/>
      <c r="D28" s="6"/>
      <c r="E28" s="6"/>
      <c r="F28" s="29" t="s">
        <v>27</v>
      </c>
      <c r="G28" s="29"/>
      <c r="H28" s="30"/>
      <c r="I28" s="31">
        <f>H27+K27+G27</f>
        <v>1424800</v>
      </c>
      <c r="J28" s="30"/>
    </row>
    <row r="29" spans="1:29" ht="27.6" customHeight="1" x14ac:dyDescent="0.25">
      <c r="A29" s="7"/>
      <c r="B29" s="8"/>
      <c r="C29" s="6"/>
      <c r="D29" s="6"/>
      <c r="E29" s="6"/>
      <c r="F29" s="6"/>
      <c r="G29" s="6"/>
      <c r="H29" s="6"/>
      <c r="I29" s="5"/>
    </row>
    <row r="30" spans="1:29" x14ac:dyDescent="0.25">
      <c r="A30" s="20"/>
      <c r="B30" s="37" t="s">
        <v>10</v>
      </c>
      <c r="C30" s="13" t="s">
        <v>44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5"/>
    </row>
    <row r="31" spans="1:29" x14ac:dyDescent="0.25">
      <c r="A31" s="20"/>
      <c r="B31" s="38"/>
      <c r="C31" s="18" t="s">
        <v>45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9"/>
    </row>
    <row r="32" spans="1:29" x14ac:dyDescent="0.25">
      <c r="A32" s="7"/>
      <c r="B32" s="7"/>
      <c r="C32" s="8"/>
      <c r="D32" s="6"/>
      <c r="E32" s="8"/>
      <c r="F32" s="8"/>
      <c r="G32" s="8"/>
      <c r="H32" s="8"/>
      <c r="I32" s="8"/>
      <c r="J32" s="8"/>
      <c r="K32" s="8"/>
      <c r="L32" s="8"/>
      <c r="M32" s="8"/>
      <c r="N32" s="6"/>
    </row>
    <row r="33" spans="1:24" s="5" customFormat="1" x14ac:dyDescent="0.25">
      <c r="A33" s="20"/>
      <c r="B33" s="37" t="s">
        <v>6</v>
      </c>
      <c r="C33" s="14" t="s">
        <v>46</v>
      </c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5"/>
      <c r="P33" s="1"/>
      <c r="X33" s="65"/>
    </row>
    <row r="34" spans="1:24" s="5" customFormat="1" x14ac:dyDescent="0.25">
      <c r="A34" s="20"/>
      <c r="B34" s="39"/>
      <c r="C34" s="14" t="s">
        <v>47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5"/>
      <c r="P34" s="1"/>
      <c r="X34" s="65"/>
    </row>
    <row r="35" spans="1:24" s="5" customFormat="1" x14ac:dyDescent="0.25">
      <c r="A35" s="20"/>
      <c r="B35" s="38"/>
      <c r="C35" s="14" t="s">
        <v>48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5"/>
      <c r="P35" s="1"/>
      <c r="X35" s="65"/>
    </row>
  </sheetData>
  <autoFilter ref="A2:AB28" xr:uid="{A9D1949E-B3FE-46B6-BD22-7C94CA1F673F}"/>
  <mergeCells count="6">
    <mergeCell ref="AC6:AC7"/>
    <mergeCell ref="X6:X7"/>
    <mergeCell ref="Y6:Y7"/>
    <mergeCell ref="Z6:Z7"/>
    <mergeCell ref="AA6:AA7"/>
    <mergeCell ref="AB6:AB7"/>
  </mergeCells>
  <pageMargins left="0.23622047244094491" right="0.27559055118110237" top="0.74803149606299213" bottom="0.74803149606299213" header="0.31496062992125984" footer="0.31496062992125984"/>
  <pageSetup paperSize="8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5"/>
  <sheetViews>
    <sheetView showGridLines="0" topLeftCell="C1" zoomScale="90" zoomScaleNormal="90" workbookViewId="0">
      <selection activeCell="C1" sqref="C1:T1"/>
    </sheetView>
  </sheetViews>
  <sheetFormatPr defaultRowHeight="15" x14ac:dyDescent="0.25"/>
  <cols>
    <col min="1" max="1" width="11.7109375" style="1" customWidth="1"/>
    <col min="2" max="2" width="23.28515625" style="10" customWidth="1"/>
    <col min="3" max="3" width="22.140625" style="1" bestFit="1" customWidth="1"/>
    <col min="4" max="5" width="17.140625" style="1" customWidth="1"/>
    <col min="6" max="7" width="16.140625" style="1" customWidth="1"/>
    <col min="8" max="8" width="17.7109375" style="1" bestFit="1" customWidth="1"/>
    <col min="9" max="9" width="13.85546875" style="1" bestFit="1" customWidth="1"/>
    <col min="10" max="10" width="15" style="1" bestFit="1" customWidth="1"/>
    <col min="11" max="12" width="15.28515625" style="1" customWidth="1"/>
    <col min="13" max="13" width="18.140625" style="1" customWidth="1"/>
    <col min="14" max="14" width="17.85546875" style="1" customWidth="1"/>
    <col min="15" max="15" width="15.140625" style="5" customWidth="1"/>
    <col min="16" max="16" width="14.28515625" style="1" bestFit="1" customWidth="1"/>
    <col min="17" max="18" width="9.140625" style="5"/>
    <col min="19" max="19" width="10.42578125" style="5" customWidth="1"/>
    <col min="20" max="20" width="37.85546875" style="5" customWidth="1"/>
    <col min="21" max="16384" width="9.140625" style="1"/>
  </cols>
  <sheetData>
    <row r="1" spans="1:20" ht="29.45" customHeight="1" x14ac:dyDescent="0.25">
      <c r="A1" s="55" t="s">
        <v>56</v>
      </c>
      <c r="B1" s="55"/>
      <c r="C1" s="56" t="s">
        <v>35</v>
      </c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8"/>
    </row>
    <row r="2" spans="1:20" ht="47.45" customHeight="1" x14ac:dyDescent="0.25">
      <c r="A2" s="21" t="s">
        <v>0</v>
      </c>
      <c r="B2" s="22" t="s">
        <v>28</v>
      </c>
      <c r="C2" s="21" t="s">
        <v>2</v>
      </c>
      <c r="D2" s="23" t="s">
        <v>17</v>
      </c>
      <c r="E2" s="23" t="s">
        <v>19</v>
      </c>
      <c r="F2" s="23" t="s">
        <v>33</v>
      </c>
      <c r="G2" s="23" t="s">
        <v>58</v>
      </c>
      <c r="H2" s="23" t="s">
        <v>20</v>
      </c>
      <c r="I2" s="23" t="s">
        <v>21</v>
      </c>
      <c r="J2" s="23" t="s">
        <v>22</v>
      </c>
      <c r="K2" s="23" t="s">
        <v>23</v>
      </c>
      <c r="L2" s="23" t="s">
        <v>59</v>
      </c>
      <c r="M2" s="23" t="s">
        <v>11</v>
      </c>
      <c r="N2" s="23" t="s">
        <v>31</v>
      </c>
      <c r="O2" s="23" t="s">
        <v>53</v>
      </c>
      <c r="P2" s="23" t="s">
        <v>34</v>
      </c>
      <c r="Q2" s="16" t="s">
        <v>60</v>
      </c>
      <c r="R2" s="16" t="s">
        <v>61</v>
      </c>
      <c r="S2" s="16" t="s">
        <v>62</v>
      </c>
      <c r="T2" s="16" t="s">
        <v>66</v>
      </c>
    </row>
    <row r="3" spans="1:20" ht="24.75" customHeight="1" x14ac:dyDescent="0.25">
      <c r="A3" s="24">
        <v>1</v>
      </c>
      <c r="B3" s="25" t="s">
        <v>42</v>
      </c>
      <c r="C3" s="26" t="s">
        <v>24</v>
      </c>
      <c r="D3" s="24" t="s">
        <v>16</v>
      </c>
      <c r="E3" s="24"/>
      <c r="F3" s="24"/>
      <c r="G3" s="24"/>
      <c r="H3" s="24">
        <v>50000</v>
      </c>
      <c r="I3" s="24"/>
      <c r="J3" s="27"/>
      <c r="K3" s="27"/>
      <c r="L3" s="27">
        <f>H3+G3+K3</f>
        <v>50000</v>
      </c>
      <c r="M3" s="27" t="s">
        <v>16</v>
      </c>
      <c r="N3" s="27" t="s">
        <v>16</v>
      </c>
      <c r="O3" s="24">
        <v>2</v>
      </c>
      <c r="P3" s="24">
        <v>1</v>
      </c>
      <c r="Q3" s="24" t="s">
        <v>63</v>
      </c>
      <c r="R3" s="24"/>
      <c r="S3" s="24"/>
      <c r="T3" s="24"/>
    </row>
    <row r="4" spans="1:20" ht="24.75" customHeight="1" x14ac:dyDescent="0.25">
      <c r="A4" s="3">
        <v>2</v>
      </c>
      <c r="B4" s="11" t="s">
        <v>42</v>
      </c>
      <c r="C4" s="4" t="s">
        <v>41</v>
      </c>
      <c r="D4" s="3" t="s">
        <v>16</v>
      </c>
      <c r="E4" s="3"/>
      <c r="F4" s="3">
        <v>50000</v>
      </c>
      <c r="G4" s="3"/>
      <c r="H4" s="3">
        <v>50000</v>
      </c>
      <c r="I4" s="3">
        <v>2</v>
      </c>
      <c r="J4" s="9">
        <v>75000</v>
      </c>
      <c r="K4" s="9">
        <v>26550</v>
      </c>
      <c r="L4" s="9">
        <f>H4+G4+K4</f>
        <v>76550</v>
      </c>
      <c r="M4" s="9">
        <v>19</v>
      </c>
      <c r="N4" s="9">
        <v>4</v>
      </c>
      <c r="O4" s="9">
        <v>5</v>
      </c>
      <c r="P4" s="3">
        <v>1</v>
      </c>
      <c r="Q4" s="3" t="s">
        <v>64</v>
      </c>
      <c r="R4" s="3" t="s">
        <v>64</v>
      </c>
      <c r="S4" s="3" t="s">
        <v>64</v>
      </c>
      <c r="T4" s="3" t="s">
        <v>70</v>
      </c>
    </row>
    <row r="5" spans="1:20" ht="24.75" customHeight="1" x14ac:dyDescent="0.25">
      <c r="A5" s="3">
        <v>3</v>
      </c>
      <c r="B5" s="11" t="s">
        <v>50</v>
      </c>
      <c r="C5" s="4" t="s">
        <v>1</v>
      </c>
      <c r="D5" s="3" t="s">
        <v>16</v>
      </c>
      <c r="E5" s="3"/>
      <c r="F5" s="3"/>
      <c r="G5" s="3"/>
      <c r="H5" s="3"/>
      <c r="I5" s="3">
        <v>2</v>
      </c>
      <c r="J5" s="9">
        <v>75000</v>
      </c>
      <c r="K5" s="9">
        <v>26550</v>
      </c>
      <c r="L5" s="9">
        <f>H5+G5+K5</f>
        <v>26550</v>
      </c>
      <c r="M5" s="9">
        <v>2</v>
      </c>
      <c r="N5" s="9" t="s">
        <v>16</v>
      </c>
      <c r="O5" s="3">
        <v>3</v>
      </c>
      <c r="P5" s="3">
        <v>1</v>
      </c>
      <c r="Q5" s="3" t="s">
        <v>65</v>
      </c>
      <c r="R5" s="3" t="s">
        <v>65</v>
      </c>
      <c r="S5" s="3" t="s">
        <v>65</v>
      </c>
      <c r="T5" s="3" t="s">
        <v>1</v>
      </c>
    </row>
    <row r="6" spans="1:20" ht="24.75" customHeight="1" x14ac:dyDescent="0.25">
      <c r="A6" s="3">
        <v>4</v>
      </c>
      <c r="B6" s="11" t="s">
        <v>49</v>
      </c>
      <c r="C6" s="4" t="s">
        <v>14</v>
      </c>
      <c r="D6" s="3">
        <v>1</v>
      </c>
      <c r="E6" s="3">
        <v>16520</v>
      </c>
      <c r="F6" s="3">
        <v>50000</v>
      </c>
      <c r="G6" s="3">
        <v>50000</v>
      </c>
      <c r="H6" s="3"/>
      <c r="I6" s="3">
        <v>2</v>
      </c>
      <c r="J6" s="9">
        <v>75000</v>
      </c>
      <c r="K6" s="9">
        <v>26550</v>
      </c>
      <c r="L6" s="9">
        <f>H6+G6+K6</f>
        <v>76550</v>
      </c>
      <c r="M6" s="9">
        <v>22</v>
      </c>
      <c r="N6" s="9">
        <v>1</v>
      </c>
      <c r="O6" s="3">
        <v>3</v>
      </c>
      <c r="P6" s="3">
        <v>1</v>
      </c>
      <c r="Q6" s="3" t="s">
        <v>65</v>
      </c>
      <c r="R6" s="3" t="s">
        <v>65</v>
      </c>
      <c r="S6" s="3" t="s">
        <v>65</v>
      </c>
      <c r="T6" s="3" t="s">
        <v>77</v>
      </c>
    </row>
    <row r="7" spans="1:20" ht="24.75" customHeight="1" x14ac:dyDescent="0.25">
      <c r="A7" s="3">
        <v>5</v>
      </c>
      <c r="B7" s="11" t="s">
        <v>49</v>
      </c>
      <c r="C7" s="4" t="s">
        <v>15</v>
      </c>
      <c r="D7" s="3">
        <v>1</v>
      </c>
      <c r="E7" s="3">
        <v>16520</v>
      </c>
      <c r="F7" s="3">
        <v>50000</v>
      </c>
      <c r="G7" s="3">
        <v>50000</v>
      </c>
      <c r="H7" s="3"/>
      <c r="I7" s="3">
        <v>2</v>
      </c>
      <c r="J7" s="9">
        <v>75000</v>
      </c>
      <c r="K7" s="9">
        <v>26550</v>
      </c>
      <c r="L7" s="9">
        <f t="shared" ref="L7:L25" si="0">H7+G7+K7</f>
        <v>76550</v>
      </c>
      <c r="M7" s="9">
        <v>2</v>
      </c>
      <c r="N7" s="9">
        <v>1</v>
      </c>
      <c r="O7" s="3">
        <v>3</v>
      </c>
      <c r="P7" s="3">
        <v>1</v>
      </c>
      <c r="Q7" s="3" t="s">
        <v>65</v>
      </c>
      <c r="R7" s="3" t="s">
        <v>67</v>
      </c>
      <c r="S7" s="3" t="s">
        <v>65</v>
      </c>
      <c r="T7" s="3" t="s">
        <v>77</v>
      </c>
    </row>
    <row r="8" spans="1:20" ht="24.75" customHeight="1" x14ac:dyDescent="0.25">
      <c r="A8" s="3">
        <v>6</v>
      </c>
      <c r="B8" s="11" t="s">
        <v>49</v>
      </c>
      <c r="C8" s="4" t="s">
        <v>18</v>
      </c>
      <c r="D8" s="3">
        <v>2</v>
      </c>
      <c r="E8" s="3">
        <f>16520*2</f>
        <v>33040</v>
      </c>
      <c r="F8" s="3"/>
      <c r="G8" s="3"/>
      <c r="H8" s="3">
        <v>50000</v>
      </c>
      <c r="I8" s="3">
        <v>2</v>
      </c>
      <c r="J8" s="9">
        <v>75000</v>
      </c>
      <c r="K8" s="9">
        <v>26550</v>
      </c>
      <c r="L8" s="9">
        <f t="shared" ref="L8:L13" si="1">H8+G8+K8</f>
        <v>76550</v>
      </c>
      <c r="M8" s="9">
        <v>1</v>
      </c>
      <c r="N8" s="9" t="s">
        <v>16</v>
      </c>
      <c r="O8" s="3">
        <v>3</v>
      </c>
      <c r="P8" s="3">
        <v>1</v>
      </c>
      <c r="Q8" s="3" t="s">
        <v>64</v>
      </c>
      <c r="R8" s="3" t="s">
        <v>73</v>
      </c>
      <c r="S8" s="3" t="s">
        <v>67</v>
      </c>
      <c r="T8" s="3" t="s">
        <v>75</v>
      </c>
    </row>
    <row r="9" spans="1:20" ht="24.75" customHeight="1" x14ac:dyDescent="0.25">
      <c r="A9" s="3">
        <v>7</v>
      </c>
      <c r="B9" s="11" t="s">
        <v>49</v>
      </c>
      <c r="C9" s="4" t="s">
        <v>54</v>
      </c>
      <c r="D9" s="3" t="s">
        <v>16</v>
      </c>
      <c r="E9" s="3" t="s">
        <v>16</v>
      </c>
      <c r="F9" s="3"/>
      <c r="G9" s="3"/>
      <c r="H9" s="3"/>
      <c r="I9" s="3">
        <v>2</v>
      </c>
      <c r="J9" s="9">
        <v>75000</v>
      </c>
      <c r="K9" s="9">
        <v>26550</v>
      </c>
      <c r="L9" s="9">
        <f t="shared" si="1"/>
        <v>26550</v>
      </c>
      <c r="M9" s="9" t="s">
        <v>16</v>
      </c>
      <c r="N9" s="9" t="s">
        <v>16</v>
      </c>
      <c r="O9" s="9" t="s">
        <v>16</v>
      </c>
      <c r="P9" s="3" t="s">
        <v>16</v>
      </c>
      <c r="Q9" s="3"/>
      <c r="R9" s="3"/>
      <c r="S9" s="3"/>
      <c r="T9" s="3"/>
    </row>
    <row r="10" spans="1:20" ht="24.75" customHeight="1" x14ac:dyDescent="0.25">
      <c r="A10" s="3">
        <v>8</v>
      </c>
      <c r="B10" s="11" t="s">
        <v>49</v>
      </c>
      <c r="C10" s="4" t="s">
        <v>55</v>
      </c>
      <c r="D10" s="3" t="s">
        <v>16</v>
      </c>
      <c r="E10" s="3" t="s">
        <v>16</v>
      </c>
      <c r="F10" s="3"/>
      <c r="G10" s="3"/>
      <c r="H10" s="3"/>
      <c r="I10" s="3">
        <v>2</v>
      </c>
      <c r="J10" s="9">
        <v>75000</v>
      </c>
      <c r="K10" s="9">
        <v>26550</v>
      </c>
      <c r="L10" s="9">
        <f t="shared" si="1"/>
        <v>26550</v>
      </c>
      <c r="M10" s="9" t="s">
        <v>16</v>
      </c>
      <c r="N10" s="9" t="s">
        <v>16</v>
      </c>
      <c r="O10" s="9" t="s">
        <v>16</v>
      </c>
      <c r="P10" s="3" t="s">
        <v>16</v>
      </c>
      <c r="Q10" s="3"/>
      <c r="R10" s="3"/>
      <c r="S10" s="3"/>
      <c r="T10" s="3"/>
    </row>
    <row r="11" spans="1:20" ht="24.75" customHeight="1" x14ac:dyDescent="0.25">
      <c r="A11" s="3">
        <v>9</v>
      </c>
      <c r="B11" s="11" t="s">
        <v>50</v>
      </c>
      <c r="C11" s="4" t="s">
        <v>4</v>
      </c>
      <c r="D11" s="3">
        <v>1</v>
      </c>
      <c r="E11" s="3">
        <v>16520</v>
      </c>
      <c r="F11" s="3"/>
      <c r="G11" s="3"/>
      <c r="H11" s="3"/>
      <c r="I11" s="3">
        <v>2</v>
      </c>
      <c r="J11" s="9">
        <v>75000</v>
      </c>
      <c r="K11" s="9">
        <v>26550</v>
      </c>
      <c r="L11" s="9">
        <f t="shared" si="1"/>
        <v>26550</v>
      </c>
      <c r="M11" s="9">
        <v>2</v>
      </c>
      <c r="N11" s="9">
        <v>1</v>
      </c>
      <c r="O11" s="3">
        <v>3</v>
      </c>
      <c r="P11" s="3">
        <v>1</v>
      </c>
      <c r="Q11" s="3" t="s">
        <v>65</v>
      </c>
      <c r="R11" s="3" t="s">
        <v>64</v>
      </c>
      <c r="S11" s="3" t="s">
        <v>65</v>
      </c>
      <c r="T11" s="3" t="s">
        <v>4</v>
      </c>
    </row>
    <row r="12" spans="1:20" ht="24.75" customHeight="1" x14ac:dyDescent="0.25">
      <c r="A12" s="3">
        <v>10</v>
      </c>
      <c r="B12" s="11" t="s">
        <v>50</v>
      </c>
      <c r="C12" s="4" t="s">
        <v>12</v>
      </c>
      <c r="D12" s="3">
        <v>1</v>
      </c>
      <c r="E12" s="3">
        <v>16520</v>
      </c>
      <c r="F12" s="3">
        <v>50000</v>
      </c>
      <c r="G12" s="3"/>
      <c r="H12" s="3"/>
      <c r="I12" s="3">
        <v>2</v>
      </c>
      <c r="J12" s="9">
        <v>75000</v>
      </c>
      <c r="K12" s="9">
        <v>26550</v>
      </c>
      <c r="L12" s="9">
        <f t="shared" si="1"/>
        <v>26550</v>
      </c>
      <c r="M12" s="9">
        <v>1</v>
      </c>
      <c r="N12" s="9" t="s">
        <v>16</v>
      </c>
      <c r="O12" s="3">
        <v>3</v>
      </c>
      <c r="P12" s="3">
        <v>1</v>
      </c>
      <c r="Q12" s="3" t="s">
        <v>65</v>
      </c>
      <c r="R12" s="3" t="s">
        <v>65</v>
      </c>
      <c r="S12" s="3" t="s">
        <v>65</v>
      </c>
      <c r="T12" s="3" t="s">
        <v>68</v>
      </c>
    </row>
    <row r="13" spans="1:20" ht="24.75" customHeight="1" x14ac:dyDescent="0.25">
      <c r="A13" s="3">
        <v>11</v>
      </c>
      <c r="B13" s="11" t="s">
        <v>51</v>
      </c>
      <c r="C13" s="4" t="s">
        <v>3</v>
      </c>
      <c r="D13" s="3">
        <v>1</v>
      </c>
      <c r="E13" s="3">
        <v>16520</v>
      </c>
      <c r="F13" s="3">
        <v>500000</v>
      </c>
      <c r="G13" s="3">
        <v>50000</v>
      </c>
      <c r="H13" s="3">
        <v>100000</v>
      </c>
      <c r="I13" s="3"/>
      <c r="J13" s="9"/>
      <c r="K13" s="9"/>
      <c r="L13" s="9">
        <f t="shared" si="1"/>
        <v>150000</v>
      </c>
      <c r="M13" s="9">
        <v>28</v>
      </c>
      <c r="N13" s="9">
        <v>5</v>
      </c>
      <c r="O13" s="9">
        <v>8</v>
      </c>
      <c r="P13" s="3">
        <v>2</v>
      </c>
      <c r="Q13" s="24" t="s">
        <v>63</v>
      </c>
      <c r="R13" s="3"/>
      <c r="S13" s="3"/>
      <c r="T13" s="3"/>
    </row>
    <row r="14" spans="1:20" ht="24.75" customHeight="1" x14ac:dyDescent="0.25">
      <c r="A14" s="3">
        <v>12</v>
      </c>
      <c r="B14" s="11" t="s">
        <v>39</v>
      </c>
      <c r="C14" s="4" t="s">
        <v>7</v>
      </c>
      <c r="D14" s="3" t="s">
        <v>16</v>
      </c>
      <c r="E14" s="3"/>
      <c r="F14" s="3"/>
      <c r="G14" s="3"/>
      <c r="H14" s="3"/>
      <c r="I14" s="3">
        <v>2</v>
      </c>
      <c r="J14" s="9">
        <v>75000</v>
      </c>
      <c r="K14" s="9">
        <v>26550</v>
      </c>
      <c r="L14" s="9">
        <f t="shared" si="0"/>
        <v>26550</v>
      </c>
      <c r="M14" s="9">
        <v>3</v>
      </c>
      <c r="N14" s="9">
        <v>1</v>
      </c>
      <c r="O14" s="3">
        <v>1</v>
      </c>
      <c r="P14" s="3">
        <v>1</v>
      </c>
      <c r="Q14" s="3"/>
      <c r="R14" s="3"/>
      <c r="S14" s="3"/>
      <c r="T14" s="3"/>
    </row>
    <row r="15" spans="1:20" ht="24.75" customHeight="1" x14ac:dyDescent="0.25">
      <c r="A15" s="3">
        <v>13</v>
      </c>
      <c r="B15" s="11" t="s">
        <v>39</v>
      </c>
      <c r="C15" s="4" t="s">
        <v>8</v>
      </c>
      <c r="D15" s="3">
        <v>1</v>
      </c>
      <c r="E15" s="3">
        <v>16520</v>
      </c>
      <c r="F15" s="3"/>
      <c r="G15" s="3"/>
      <c r="H15" s="3"/>
      <c r="I15" s="3">
        <v>2</v>
      </c>
      <c r="J15" s="9">
        <v>75000</v>
      </c>
      <c r="K15" s="9">
        <v>26550</v>
      </c>
      <c r="L15" s="9">
        <f t="shared" si="0"/>
        <v>26550</v>
      </c>
      <c r="M15" s="9">
        <v>10</v>
      </c>
      <c r="N15" s="9" t="s">
        <v>16</v>
      </c>
      <c r="O15" s="3">
        <v>1</v>
      </c>
      <c r="P15" s="3" t="s">
        <v>16</v>
      </c>
      <c r="Q15" s="3"/>
      <c r="R15" s="3"/>
      <c r="S15" s="3"/>
      <c r="T15" s="3"/>
    </row>
    <row r="16" spans="1:20" ht="24.75" customHeight="1" x14ac:dyDescent="0.25">
      <c r="A16" s="3">
        <v>14</v>
      </c>
      <c r="B16" s="11" t="s">
        <v>39</v>
      </c>
      <c r="C16" s="4" t="s">
        <v>9</v>
      </c>
      <c r="D16" s="3">
        <v>1</v>
      </c>
      <c r="E16" s="3">
        <v>16520</v>
      </c>
      <c r="F16" s="3"/>
      <c r="G16" s="3"/>
      <c r="H16" s="3"/>
      <c r="I16" s="3">
        <v>2</v>
      </c>
      <c r="J16" s="9">
        <v>75000</v>
      </c>
      <c r="K16" s="9">
        <v>26550</v>
      </c>
      <c r="L16" s="9">
        <f t="shared" si="0"/>
        <v>26550</v>
      </c>
      <c r="M16" s="9">
        <v>1</v>
      </c>
      <c r="N16" s="9" t="s">
        <v>16</v>
      </c>
      <c r="O16" s="3">
        <v>3</v>
      </c>
      <c r="P16" s="3">
        <v>1</v>
      </c>
      <c r="Q16" s="3"/>
      <c r="R16" s="3"/>
      <c r="S16" s="3"/>
      <c r="T16" s="3"/>
    </row>
    <row r="17" spans="1:20" ht="24.75" customHeight="1" x14ac:dyDescent="0.25">
      <c r="A17" s="3">
        <v>15</v>
      </c>
      <c r="B17" s="11" t="s">
        <v>39</v>
      </c>
      <c r="C17" s="4" t="s">
        <v>38</v>
      </c>
      <c r="D17" s="3">
        <v>1</v>
      </c>
      <c r="E17" s="3">
        <v>16520</v>
      </c>
      <c r="F17" s="3"/>
      <c r="G17" s="3"/>
      <c r="H17" s="3"/>
      <c r="I17" s="3">
        <v>2</v>
      </c>
      <c r="J17" s="9">
        <v>75000</v>
      </c>
      <c r="K17" s="9">
        <v>26550</v>
      </c>
      <c r="L17" s="9">
        <f t="shared" si="0"/>
        <v>26550</v>
      </c>
      <c r="M17" s="9">
        <v>3</v>
      </c>
      <c r="N17" s="9" t="s">
        <v>16</v>
      </c>
      <c r="O17" s="9">
        <v>3</v>
      </c>
      <c r="P17" s="3">
        <v>0</v>
      </c>
      <c r="Q17" s="3"/>
      <c r="R17" s="3"/>
      <c r="S17" s="3"/>
      <c r="T17" s="3"/>
    </row>
    <row r="18" spans="1:20" ht="24.75" customHeight="1" x14ac:dyDescent="0.25">
      <c r="A18" s="24">
        <v>16</v>
      </c>
      <c r="B18" s="25" t="s">
        <v>29</v>
      </c>
      <c r="C18" s="26" t="s">
        <v>40</v>
      </c>
      <c r="D18" s="24">
        <v>1</v>
      </c>
      <c r="E18" s="24" t="s">
        <v>16</v>
      </c>
      <c r="F18" s="24">
        <v>250000</v>
      </c>
      <c r="G18" s="24"/>
      <c r="H18" s="24">
        <v>100000</v>
      </c>
      <c r="I18" s="24"/>
      <c r="J18" s="27"/>
      <c r="K18" s="27"/>
      <c r="L18" s="27">
        <f>H18+G18+K18</f>
        <v>100000</v>
      </c>
      <c r="M18" s="27">
        <v>61</v>
      </c>
      <c r="N18" s="27">
        <v>2</v>
      </c>
      <c r="O18" s="27">
        <v>10</v>
      </c>
      <c r="P18" s="24">
        <v>2</v>
      </c>
      <c r="Q18" s="24" t="s">
        <v>63</v>
      </c>
      <c r="R18" s="24"/>
      <c r="S18" s="24"/>
      <c r="T18" s="24"/>
    </row>
    <row r="19" spans="1:20" ht="24.75" customHeight="1" x14ac:dyDescent="0.25">
      <c r="A19" s="3">
        <v>17</v>
      </c>
      <c r="B19" s="11" t="s">
        <v>29</v>
      </c>
      <c r="C19" s="4" t="s">
        <v>52</v>
      </c>
      <c r="D19" s="3" t="s">
        <v>16</v>
      </c>
      <c r="E19" s="3" t="s">
        <v>16</v>
      </c>
      <c r="F19" s="3"/>
      <c r="G19" s="3"/>
      <c r="H19" s="3">
        <v>100000</v>
      </c>
      <c r="I19" s="3"/>
      <c r="J19" s="9"/>
      <c r="K19" s="9"/>
      <c r="L19" s="9">
        <f t="shared" si="0"/>
        <v>100000</v>
      </c>
      <c r="M19" s="9" t="s">
        <v>16</v>
      </c>
      <c r="N19" s="9" t="s">
        <v>16</v>
      </c>
      <c r="O19" s="9">
        <v>2</v>
      </c>
      <c r="P19" s="3">
        <v>2</v>
      </c>
      <c r="Q19" s="3" t="s">
        <v>65</v>
      </c>
      <c r="R19" s="3" t="s">
        <v>65</v>
      </c>
      <c r="S19" s="3" t="s">
        <v>67</v>
      </c>
      <c r="T19" s="3" t="s">
        <v>72</v>
      </c>
    </row>
    <row r="20" spans="1:20" ht="27" customHeight="1" x14ac:dyDescent="0.25">
      <c r="A20" s="24">
        <v>18</v>
      </c>
      <c r="B20" s="25" t="s">
        <v>39</v>
      </c>
      <c r="C20" s="26" t="s">
        <v>25</v>
      </c>
      <c r="D20" s="24" t="s">
        <v>16</v>
      </c>
      <c r="E20" s="24" t="s">
        <v>16</v>
      </c>
      <c r="F20" s="24"/>
      <c r="G20" s="24"/>
      <c r="H20" s="24">
        <v>100000</v>
      </c>
      <c r="I20" s="24"/>
      <c r="J20" s="27"/>
      <c r="K20" s="27"/>
      <c r="L20" s="27">
        <f t="shared" si="0"/>
        <v>100000</v>
      </c>
      <c r="M20" s="27" t="s">
        <v>16</v>
      </c>
      <c r="N20" s="27" t="s">
        <v>16</v>
      </c>
      <c r="O20" s="24">
        <v>5</v>
      </c>
      <c r="P20" s="24">
        <v>2</v>
      </c>
      <c r="Q20" s="24" t="s">
        <v>63</v>
      </c>
      <c r="R20" s="24"/>
      <c r="S20" s="24"/>
      <c r="T20" s="24"/>
    </row>
    <row r="21" spans="1:20" ht="27.6" customHeight="1" x14ac:dyDescent="0.25">
      <c r="A21" s="3">
        <v>19</v>
      </c>
      <c r="B21" s="11" t="s">
        <v>37</v>
      </c>
      <c r="C21" s="4" t="s">
        <v>5</v>
      </c>
      <c r="D21" s="3">
        <v>3</v>
      </c>
      <c r="E21" s="3">
        <f>16520*3</f>
        <v>49560</v>
      </c>
      <c r="F21" s="3">
        <v>50000</v>
      </c>
      <c r="G21" s="3"/>
      <c r="H21" s="3"/>
      <c r="I21" s="3">
        <v>2</v>
      </c>
      <c r="J21" s="9">
        <v>75000</v>
      </c>
      <c r="K21" s="9">
        <v>26550</v>
      </c>
      <c r="L21" s="9">
        <f t="shared" si="0"/>
        <v>26550</v>
      </c>
      <c r="M21" s="9">
        <v>2</v>
      </c>
      <c r="N21" s="9" t="s">
        <v>16</v>
      </c>
      <c r="O21" s="3">
        <v>3</v>
      </c>
      <c r="P21" s="3">
        <v>1</v>
      </c>
      <c r="Q21" s="3"/>
      <c r="R21" s="3"/>
      <c r="S21" s="3"/>
      <c r="T21" s="3"/>
    </row>
    <row r="22" spans="1:20" ht="27.6" customHeight="1" x14ac:dyDescent="0.25">
      <c r="A22" s="3">
        <v>20</v>
      </c>
      <c r="B22" s="11" t="s">
        <v>37</v>
      </c>
      <c r="C22" s="4" t="s">
        <v>32</v>
      </c>
      <c r="D22" s="3">
        <v>1</v>
      </c>
      <c r="E22" s="3">
        <v>16520</v>
      </c>
      <c r="F22" s="3">
        <v>50000</v>
      </c>
      <c r="G22" s="3"/>
      <c r="H22" s="3">
        <v>50000</v>
      </c>
      <c r="I22" s="3"/>
      <c r="J22" s="9"/>
      <c r="K22" s="9"/>
      <c r="L22" s="9">
        <f t="shared" si="0"/>
        <v>50000</v>
      </c>
      <c r="M22" s="9">
        <v>7</v>
      </c>
      <c r="N22" s="12" t="s">
        <v>16</v>
      </c>
      <c r="O22" s="3">
        <v>3</v>
      </c>
      <c r="P22" s="3">
        <v>1</v>
      </c>
      <c r="Q22" s="3" t="s">
        <v>69</v>
      </c>
      <c r="R22" s="3" t="s">
        <v>69</v>
      </c>
      <c r="S22" s="3" t="s">
        <v>67</v>
      </c>
      <c r="T22" s="3" t="s">
        <v>71</v>
      </c>
    </row>
    <row r="23" spans="1:20" ht="27" customHeight="1" x14ac:dyDescent="0.25">
      <c r="A23" s="3">
        <v>21</v>
      </c>
      <c r="B23" s="11" t="s">
        <v>37</v>
      </c>
      <c r="C23" s="4" t="s">
        <v>36</v>
      </c>
      <c r="D23" s="3">
        <v>2</v>
      </c>
      <c r="E23" s="3">
        <v>24780</v>
      </c>
      <c r="F23" s="3" t="s">
        <v>16</v>
      </c>
      <c r="G23" s="3"/>
      <c r="H23" s="3">
        <v>100000</v>
      </c>
      <c r="I23" s="3"/>
      <c r="J23" s="9"/>
      <c r="K23" s="9"/>
      <c r="L23" s="9">
        <f t="shared" si="0"/>
        <v>100000</v>
      </c>
      <c r="M23" s="9">
        <v>16</v>
      </c>
      <c r="N23" s="9" t="s">
        <v>16</v>
      </c>
      <c r="O23" s="9">
        <v>7</v>
      </c>
      <c r="P23" s="3">
        <v>1</v>
      </c>
      <c r="Q23" s="3" t="s">
        <v>69</v>
      </c>
      <c r="R23" s="3" t="s">
        <v>69</v>
      </c>
      <c r="S23" s="3" t="s">
        <v>69</v>
      </c>
      <c r="T23" s="3" t="s">
        <v>76</v>
      </c>
    </row>
    <row r="24" spans="1:20" ht="27" customHeight="1" x14ac:dyDescent="0.25">
      <c r="A24" s="3">
        <v>22</v>
      </c>
      <c r="B24" s="11" t="s">
        <v>37</v>
      </c>
      <c r="C24" s="4" t="s">
        <v>43</v>
      </c>
      <c r="D24" s="3" t="s">
        <v>16</v>
      </c>
      <c r="E24" s="3" t="s">
        <v>16</v>
      </c>
      <c r="F24" s="3" t="s">
        <v>16</v>
      </c>
      <c r="G24" s="3"/>
      <c r="H24" s="3"/>
      <c r="I24" s="3">
        <v>2</v>
      </c>
      <c r="J24" s="9">
        <v>75000</v>
      </c>
      <c r="K24" s="9">
        <v>26550</v>
      </c>
      <c r="L24" s="9">
        <f t="shared" si="0"/>
        <v>26550</v>
      </c>
      <c r="M24" s="9">
        <v>3</v>
      </c>
      <c r="N24" s="9" t="s">
        <v>16</v>
      </c>
      <c r="O24" s="9">
        <v>3</v>
      </c>
      <c r="P24" s="3">
        <v>0</v>
      </c>
      <c r="Q24" s="3"/>
      <c r="R24" s="3"/>
      <c r="S24" s="3"/>
      <c r="T24" s="3"/>
    </row>
    <row r="25" spans="1:20" ht="27" customHeight="1" x14ac:dyDescent="0.25">
      <c r="A25" s="24">
        <v>23</v>
      </c>
      <c r="B25" s="25" t="s">
        <v>37</v>
      </c>
      <c r="C25" s="26" t="s">
        <v>26</v>
      </c>
      <c r="D25" s="24">
        <v>2</v>
      </c>
      <c r="E25" s="24">
        <f>10620*2</f>
        <v>21240</v>
      </c>
      <c r="F25" s="24" t="s">
        <v>16</v>
      </c>
      <c r="G25" s="24"/>
      <c r="H25" s="24">
        <v>50000</v>
      </c>
      <c r="I25" s="24"/>
      <c r="J25" s="27"/>
      <c r="K25" s="27"/>
      <c r="L25" s="27">
        <f t="shared" si="0"/>
        <v>50000</v>
      </c>
      <c r="M25" s="27">
        <v>3</v>
      </c>
      <c r="N25" s="28" t="s">
        <v>16</v>
      </c>
      <c r="O25" s="24">
        <v>3</v>
      </c>
      <c r="P25" s="24">
        <v>1</v>
      </c>
      <c r="Q25" s="24" t="s">
        <v>63</v>
      </c>
      <c r="R25" s="24"/>
      <c r="S25" s="24"/>
      <c r="T25" s="24"/>
    </row>
    <row r="26" spans="1:20" ht="27" customHeight="1" x14ac:dyDescent="0.25">
      <c r="A26" s="3">
        <v>24</v>
      </c>
      <c r="B26" s="11" t="s">
        <v>30</v>
      </c>
      <c r="C26" s="4" t="s">
        <v>13</v>
      </c>
      <c r="D26" s="3" t="s">
        <v>16</v>
      </c>
      <c r="E26" s="3" t="s">
        <v>16</v>
      </c>
      <c r="F26" s="3" t="s">
        <v>16</v>
      </c>
      <c r="G26" s="3"/>
      <c r="H26" s="3">
        <v>100000</v>
      </c>
      <c r="I26" s="3">
        <v>2</v>
      </c>
      <c r="J26" s="9">
        <v>75000</v>
      </c>
      <c r="K26" s="9">
        <v>26550</v>
      </c>
      <c r="L26" s="9">
        <f>H26+G26+K26</f>
        <v>126550</v>
      </c>
      <c r="M26" s="9">
        <v>3</v>
      </c>
      <c r="N26" s="9">
        <v>1</v>
      </c>
      <c r="O26" s="3">
        <v>3</v>
      </c>
      <c r="P26" s="3">
        <v>2</v>
      </c>
      <c r="Q26" s="3" t="s">
        <v>65</v>
      </c>
      <c r="R26" s="3" t="s">
        <v>65</v>
      </c>
      <c r="S26" s="3" t="s">
        <v>67</v>
      </c>
      <c r="T26" s="3" t="s">
        <v>74</v>
      </c>
    </row>
    <row r="27" spans="1:20" ht="27.6" customHeight="1" x14ac:dyDescent="0.25">
      <c r="A27" s="32" t="s">
        <v>57</v>
      </c>
      <c r="B27" s="32"/>
      <c r="C27" s="32"/>
      <c r="D27" s="32"/>
      <c r="E27" s="16">
        <f>SUM(E4:E26)</f>
        <v>277300</v>
      </c>
      <c r="F27" s="2"/>
      <c r="G27" s="16">
        <f>SUM(G6:G26)</f>
        <v>150000</v>
      </c>
      <c r="H27" s="16">
        <f>SUM(H3:H26)</f>
        <v>850000</v>
      </c>
      <c r="I27" s="16"/>
      <c r="J27" s="17">
        <f>SUM(J3:J26)</f>
        <v>1200000</v>
      </c>
      <c r="K27" s="17">
        <f>SUM(K3:K26)</f>
        <v>424800</v>
      </c>
      <c r="L27" s="17">
        <f>SUM(L3:L26)</f>
        <v>1424800</v>
      </c>
      <c r="M27" s="17">
        <f>SUM(M3:M26)</f>
        <v>189</v>
      </c>
      <c r="N27" s="17">
        <f>SUM(N4:N26)</f>
        <v>16</v>
      </c>
      <c r="O27" s="16">
        <f>SUM(O9:O26)</f>
        <v>61</v>
      </c>
      <c r="P27" s="16">
        <f>SUM(P3:P26)</f>
        <v>24</v>
      </c>
      <c r="Q27" s="3"/>
      <c r="R27" s="3"/>
      <c r="S27" s="3"/>
      <c r="T27" s="3"/>
    </row>
    <row r="28" spans="1:20" ht="27.6" customHeight="1" x14ac:dyDescent="0.25">
      <c r="B28" s="8"/>
      <c r="C28" s="6"/>
      <c r="D28" s="6"/>
      <c r="E28" s="6"/>
      <c r="F28" s="29" t="s">
        <v>27</v>
      </c>
      <c r="G28" s="29"/>
      <c r="H28" s="30"/>
      <c r="I28" s="31">
        <f>H27+K27+G27</f>
        <v>1424800</v>
      </c>
      <c r="J28" s="30"/>
    </row>
    <row r="29" spans="1:20" ht="27.6" customHeight="1" x14ac:dyDescent="0.25">
      <c r="A29" s="7"/>
      <c r="B29" s="8"/>
      <c r="C29" s="6"/>
      <c r="D29" s="6"/>
      <c r="E29" s="6"/>
      <c r="F29" s="6"/>
      <c r="G29" s="6"/>
      <c r="H29" s="6"/>
      <c r="I29" s="5"/>
    </row>
    <row r="30" spans="1:20" x14ac:dyDescent="0.25">
      <c r="A30" s="20"/>
      <c r="B30" s="52" t="s">
        <v>10</v>
      </c>
      <c r="C30" s="13" t="s">
        <v>44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5"/>
    </row>
    <row r="31" spans="1:20" x14ac:dyDescent="0.25">
      <c r="A31" s="20"/>
      <c r="B31" s="53"/>
      <c r="C31" s="18" t="s">
        <v>45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9"/>
    </row>
    <row r="32" spans="1:20" x14ac:dyDescent="0.25">
      <c r="A32" s="7"/>
      <c r="B32" s="7"/>
      <c r="C32" s="8"/>
      <c r="D32" s="6"/>
      <c r="E32" s="8"/>
      <c r="F32" s="8"/>
      <c r="G32" s="8"/>
      <c r="H32" s="8"/>
      <c r="I32" s="8"/>
      <c r="J32" s="8"/>
      <c r="K32" s="8"/>
      <c r="L32" s="8"/>
      <c r="M32" s="8"/>
      <c r="N32" s="6"/>
    </row>
    <row r="33" spans="1:14" x14ac:dyDescent="0.25">
      <c r="A33" s="20"/>
      <c r="B33" s="52" t="s">
        <v>6</v>
      </c>
      <c r="C33" s="14" t="s">
        <v>46</v>
      </c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5"/>
    </row>
    <row r="34" spans="1:14" x14ac:dyDescent="0.25">
      <c r="A34" s="20"/>
      <c r="B34" s="54"/>
      <c r="C34" s="14" t="s">
        <v>47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5"/>
    </row>
    <row r="35" spans="1:14" x14ac:dyDescent="0.25">
      <c r="A35" s="20"/>
      <c r="B35" s="53"/>
      <c r="C35" s="14" t="s">
        <v>48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5"/>
    </row>
  </sheetData>
  <sortState xmlns:xlrd2="http://schemas.microsoft.com/office/spreadsheetml/2017/richdata2" ref="A3:O28">
    <sortCondition ref="B3:B28"/>
  </sortState>
  <mergeCells count="4">
    <mergeCell ref="B30:B31"/>
    <mergeCell ref="B33:B35"/>
    <mergeCell ref="A1:B1"/>
    <mergeCell ref="C1:T1"/>
  </mergeCells>
  <pageMargins left="0.23622047244094491" right="0.27559055118110237" top="0.74803149606299213" bottom="0.74803149606299213" header="0.31496062992125984" footer="0.31496062992125984"/>
  <pageSetup paperSize="8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SMS &amp; Digital 1 (2)</vt:lpstr>
      <vt:lpstr>SMS &amp; Digital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Disha Rao</dc:creator>
  <cp:lastModifiedBy>deepak</cp:lastModifiedBy>
  <cp:lastPrinted>2021-01-12T12:21:14Z</cp:lastPrinted>
  <dcterms:created xsi:type="dcterms:W3CDTF">2020-12-18T09:51:21Z</dcterms:created>
  <dcterms:modified xsi:type="dcterms:W3CDTF">2021-01-19T10:04:39Z</dcterms:modified>
</cp:coreProperties>
</file>